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Introduction" sheetId="1" r:id="rId1"/>
    <sheet name="Raw Data" sheetId="2" r:id="rId2"/>
    <sheet name="NBD_OTB Parameter Estimation" sheetId="3" r:id="rId3"/>
    <sheet name="Fit of NBD_OTB (graph)" sheetId="4" r:id="rId4"/>
    <sheet name="Chi-square test" sheetId="5" r:id="rId5"/>
    <sheet name="Conditional Expectations" sheetId="6" r:id="rId6"/>
    <sheet name="Plot of Cond. Exp." sheetId="7" r:id="rId7"/>
    <sheet name="The CNBD_OTB Model" sheetId="8" r:id="rId8"/>
    <sheet name="The NBD Model" sheetId="9" r:id="rId9"/>
  </sheets>
  <definedNames>
    <definedName name="solver_adj" localSheetId="2" hidden="1">'NBD_OTB Parameter Estimation'!$B$4:$B$6</definedName>
    <definedName name="solver_adj" localSheetId="7" hidden="1">'The CNBD_OTB Model'!$B$13:$B$15</definedName>
    <definedName name="solver_adj" localSheetId="8" hidden="1">'The NBD Model'!$K$15</definedName>
    <definedName name="solver_cvg" localSheetId="2" hidden="1">0.001</definedName>
    <definedName name="solver_cvg" localSheetId="7" hidden="1">0.001</definedName>
    <definedName name="solver_cvg" localSheetId="8" hidden="1">0.001</definedName>
    <definedName name="solver_drv" localSheetId="2" hidden="1">1</definedName>
    <definedName name="solver_drv" localSheetId="7" hidden="1">1</definedName>
    <definedName name="solver_drv" localSheetId="8" hidden="1">1</definedName>
    <definedName name="solver_est" localSheetId="2" hidden="1">1</definedName>
    <definedName name="solver_est" localSheetId="7" hidden="1">1</definedName>
    <definedName name="solver_est" localSheetId="8" hidden="1">1</definedName>
    <definedName name="solver_itr" localSheetId="2" hidden="1">100</definedName>
    <definedName name="solver_itr" localSheetId="7" hidden="1">100</definedName>
    <definedName name="solver_itr" localSheetId="8" hidden="1">100</definedName>
    <definedName name="solver_lhs1" localSheetId="2" hidden="1">'NBD_OTB Parameter Estimation'!$B$4:$B$6</definedName>
    <definedName name="solver_lhs1" localSheetId="7" hidden="1">'The CNBD_OTB Model'!$B$13:$B$15</definedName>
    <definedName name="solver_lhs1" localSheetId="8" hidden="1">'The NBD Model'!$K$15</definedName>
    <definedName name="solver_lhs2" localSheetId="2" hidden="1">'NBD_OTB Parameter Estimation'!$B$6</definedName>
    <definedName name="solver_lhs2" localSheetId="7" hidden="1">'The CNBD_OTB Model'!$B$15</definedName>
    <definedName name="solver_lhs2" localSheetId="8" hidden="1">'The NBD Model'!$B$7</definedName>
    <definedName name="solver_lin" localSheetId="2" hidden="1">2</definedName>
    <definedName name="solver_lin" localSheetId="7" hidden="1">2</definedName>
    <definedName name="solver_lin" localSheetId="8" hidden="1">2</definedName>
    <definedName name="solver_neg" localSheetId="2" hidden="1">2</definedName>
    <definedName name="solver_neg" localSheetId="7" hidden="1">2</definedName>
    <definedName name="solver_neg" localSheetId="8" hidden="1">2</definedName>
    <definedName name="solver_num" localSheetId="2" hidden="1">2</definedName>
    <definedName name="solver_num" localSheetId="7" hidden="1">2</definedName>
    <definedName name="solver_num" localSheetId="8" hidden="1">1</definedName>
    <definedName name="solver_nwt" localSheetId="2" hidden="1">1</definedName>
    <definedName name="solver_nwt" localSheetId="7" hidden="1">1</definedName>
    <definedName name="solver_nwt" localSheetId="8" hidden="1">1</definedName>
    <definedName name="solver_opt" localSheetId="2" hidden="1">'NBD_OTB Parameter Estimation'!$E$4</definedName>
    <definedName name="solver_opt" localSheetId="7" hidden="1">'The CNBD_OTB Model'!$E$13</definedName>
    <definedName name="solver_opt" localSheetId="8" hidden="1">'The NBD Model'!$K$18</definedName>
    <definedName name="solver_pre" localSheetId="2" hidden="1">0.000001</definedName>
    <definedName name="solver_pre" localSheetId="7" hidden="1">0.000001</definedName>
    <definedName name="solver_pre" localSheetId="8" hidden="1">0.000001</definedName>
    <definedName name="solver_rel1" localSheetId="2" hidden="1">3</definedName>
    <definedName name="solver_rel1" localSheetId="7" hidden="1">3</definedName>
    <definedName name="solver_rel1" localSheetId="8" hidden="1">3</definedName>
    <definedName name="solver_rel2" localSheetId="2" hidden="1">1</definedName>
    <definedName name="solver_rel2" localSheetId="7" hidden="1">1</definedName>
    <definedName name="solver_rel2" localSheetId="8" hidden="1">1</definedName>
    <definedName name="solver_rhs1" localSheetId="2" hidden="1">0.000001</definedName>
    <definedName name="solver_rhs1" localSheetId="7" hidden="1">0.000001</definedName>
    <definedName name="solver_rhs1" localSheetId="8" hidden="1">0.000001</definedName>
    <definedName name="solver_rhs2" localSheetId="2" hidden="1">0.999999</definedName>
    <definedName name="solver_rhs2" localSheetId="7" hidden="1">0.999999</definedName>
    <definedName name="solver_rhs2" localSheetId="8" hidden="1">0.999999</definedName>
    <definedName name="solver_scl" localSheetId="2" hidden="1">2</definedName>
    <definedName name="solver_scl" localSheetId="7" hidden="1">2</definedName>
    <definedName name="solver_scl" localSheetId="8" hidden="1">2</definedName>
    <definedName name="solver_sho" localSheetId="2" hidden="1">2</definedName>
    <definedName name="solver_sho" localSheetId="7" hidden="1">2</definedName>
    <definedName name="solver_sho" localSheetId="8" hidden="1">2</definedName>
    <definedName name="solver_tim" localSheetId="2" hidden="1">100</definedName>
    <definedName name="solver_tim" localSheetId="7" hidden="1">100</definedName>
    <definedName name="solver_tim" localSheetId="8" hidden="1">100</definedName>
    <definedName name="solver_tol" localSheetId="2" hidden="1">0.05</definedName>
    <definedName name="solver_tol" localSheetId="7" hidden="1">0.05</definedName>
    <definedName name="solver_tol" localSheetId="8" hidden="1">0.05</definedName>
    <definedName name="solver_typ" localSheetId="2" hidden="1">1</definedName>
    <definedName name="solver_typ" localSheetId="7" hidden="1">1</definedName>
    <definedName name="solver_typ" localSheetId="8" hidden="1">3</definedName>
    <definedName name="solver_val" localSheetId="2" hidden="1">0</definedName>
    <definedName name="solver_val" localSheetId="7" hidden="1">0</definedName>
    <definedName name="solver_val" localSheetId="8" hidden="1">0.2562</definedName>
  </definedNames>
  <calcPr fullCalcOnLoad="1"/>
</workbook>
</file>

<file path=xl/sharedStrings.xml><?xml version="1.0" encoding="utf-8"?>
<sst xmlns="http://schemas.openxmlformats.org/spreadsheetml/2006/main" count="113" uniqueCount="66">
  <si>
    <t>From Table 1 of Wu and Chen (2000)</t>
  </si>
  <si>
    <t>x</t>
  </si>
  <si>
    <t>f_x</t>
  </si>
  <si>
    <t>r</t>
  </si>
  <si>
    <t>\alpha</t>
  </si>
  <si>
    <t>\omega</t>
  </si>
  <si>
    <t>P(X=x)</t>
  </si>
  <si>
    <t>NBD</t>
  </si>
  <si>
    <t>NBD/OTB</t>
  </si>
  <si>
    <t>LL</t>
  </si>
  <si>
    <t xml:space="preserve">LL= </t>
  </si>
  <si>
    <t>E(f_x)</t>
  </si>
  <si>
    <t>basis of Theil's U. The NBD probabilities are computed using the standard forward recursion.</t>
  </si>
  <si>
    <t xml:space="preserve">In this worksheet, we estimate the parameters of the NBD/OTB model and evaluate its fit on the </t>
  </si>
  <si>
    <t>Integrated Model Results</t>
  </si>
  <si>
    <t>test stat.</t>
  </si>
  <si>
    <t xml:space="preserve">Critical value: </t>
  </si>
  <si>
    <t xml:space="preserve">p value: </t>
  </si>
  <si>
    <t>model sees us replacing the NBD which lies at the heart of NBD/OTB with the CNBD. We evaluate</t>
  </si>
  <si>
    <t>the fit of this new model on the basis of Theil's U and the chi-square goodness-of-fit test.</t>
  </si>
  <si>
    <t>The underlying CNBD probabilities are computed as follows:</t>
  </si>
  <si>
    <t>forward recursion.</t>
  </si>
  <si>
    <t xml:space="preserve">where \delta_{x,0} = 1 if x = 0; 0 otherwise. The NBD probabilities are computed using the standard </t>
  </si>
  <si>
    <t>P(X=2x-1)</t>
  </si>
  <si>
    <t>P(X=2x)</t>
  </si>
  <si>
    <t>P(X=2x+1)</t>
  </si>
  <si>
    <t>Underlying NBD probabilities</t>
  </si>
  <si>
    <t>CNBD</t>
  </si>
  <si>
    <t>CNBD/OTB</t>
  </si>
  <si>
    <t>Chi-square test</t>
  </si>
  <si>
    <t>Results:</t>
  </si>
  <si>
    <t xml:space="preserve">We observe that the CNBD/OTB model provides a slightly better fit to the data than </t>
  </si>
  <si>
    <t>the NBD/OTB on the basis of log-likelihood (LL), the chi-square goodness-of-fit test,</t>
  </si>
  <si>
    <t>and Theil's U.</t>
  </si>
  <si>
    <t>In this worksheet, we consider a model not discussed in the paper -- the CNBD/OTB model. This</t>
  </si>
  <si>
    <t>P_CNBD(X=x) = .5*(1-\delta{x,0}*P_NBD(X=2x-1) + P_NBD(X=2x) + .5*P_NBD(X=2x+1)</t>
  </si>
  <si>
    <t>of parameter estimation: MLE, method of moments, and mean &amp; zeros.</t>
  </si>
  <si>
    <t>In this worksheet, we fit the NBD data to the tea dataset using three methods</t>
  </si>
  <si>
    <t>mean:</t>
  </si>
  <si>
    <t>(x-xbar)^2</t>
  </si>
  <si>
    <t>variance:</t>
  </si>
  <si>
    <t>Computing mean and variance</t>
  </si>
  <si>
    <t xml:space="preserve">Method of moments </t>
  </si>
  <si>
    <t>parameter estimates</t>
  </si>
  <si>
    <t>Mean and zeros</t>
  </si>
  <si>
    <t>P_0</t>
  </si>
  <si>
    <t>P(X=0)</t>
  </si>
  <si>
    <t>E(X_2|X_1=x)</t>
  </si>
  <si>
    <t>In this worksheet, we compute the conditional expectations for the NBD/OTB model.</t>
  </si>
  <si>
    <t>References:</t>
  </si>
  <si>
    <t xml:space="preserve">     Pete Fader (faderp@wharton.upenn.edu, www.petefader.com)</t>
  </si>
  <si>
    <t xml:space="preserve">     Bruce Hardie (bhardie@london.edu, www.brucehardie.com)</t>
  </si>
  <si>
    <t>The primary focus is on the NBD/OTB model. An alternative model, the CNBD/OTB, is also examined. Additionally, the parameters of the basic NBD model are estimated.</t>
  </si>
  <si>
    <t>U calculation</t>
  </si>
  <si>
    <t xml:space="preserve">Theil's U: </t>
  </si>
  <si>
    <t xml:space="preserve">df: </t>
  </si>
  <si>
    <t>integrated model clearly fails the test.</t>
  </si>
  <si>
    <t>"Integrated"</t>
  </si>
  <si>
    <t>The NBD/OTB "passes" the chi-square goodness-of-fit test at the .05 level; Wu &amp; Chen's</t>
  </si>
  <si>
    <t>In this worksheet we evaluate the fit of the NBD/OTB and Wu &amp; Chen's integrated model on the</t>
  </si>
  <si>
    <t xml:space="preserve">basis of the chi-square goodness-of-fit test. To satisfy the requirements of the test (i.e., E(f_x) &gt;= 5) </t>
  </si>
  <si>
    <t>for both the NBD/OTB and "Integrated" models, we right-censor the data at x = 19.</t>
  </si>
  <si>
    <t>Created 30/10/00; revised 02/03/01, 25/03/02</t>
  </si>
  <si>
    <t>The spreadsheet documents the analysis reported Fader and Hardie (2002), which is a comment on Wu and Chen (2000).</t>
  </si>
  <si>
    <t>Fader, Peter S. and Bruce G.S. Hardie (2002), "A Note on an Integrated Model of Customer Buying Behavior," European Journal of Operational Research, 139 (3), 682-687.</t>
  </si>
  <si>
    <t>Wu, C. and H-L. Chen (2000), "Counting Your Customers: Compounding Customer's In-store Decisions, Interpurchase Time, and Repurchasing Behavior, European Journal of Operational Research, 127 (1), 109-119.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</si>
</sst>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0"/>
    <numFmt numFmtId="170" formatCode="0.0000000"/>
  </numFmts>
  <fonts count="5">
    <font>
      <sz val="10"/>
      <name val="Arial"/>
      <family val="0"/>
    </font>
    <font>
      <b/>
      <sz val="17.5"/>
      <name val="Arial"/>
      <family val="2"/>
    </font>
    <font>
      <sz val="9.75"/>
      <name val="Arial"/>
      <family val="0"/>
    </font>
    <font>
      <b/>
      <sz val="13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Observed (f_x) versus Expected (E(f_x)) Frequency
of Purchases for the NBD/OTB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7075"/>
          <c:w val="0.887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'NBD_OTB Parameter Estimation'!$B$8</c:f>
              <c:strCache>
                <c:ptCount val="1"/>
                <c:pt idx="0">
                  <c:v>f_x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'NBD_OTB Parameter Estimation'!$A$9:$A$49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'NBD_OTB Parameter Estimation'!$B$9:$B$49</c:f>
              <c:numCache>
                <c:ptCount val="41"/>
                <c:pt idx="0">
                  <c:v>350</c:v>
                </c:pt>
                <c:pt idx="1">
                  <c:v>437</c:v>
                </c:pt>
                <c:pt idx="2">
                  <c:v>118</c:v>
                </c:pt>
                <c:pt idx="3">
                  <c:v>84</c:v>
                </c:pt>
                <c:pt idx="4">
                  <c:v>69</c:v>
                </c:pt>
                <c:pt idx="5">
                  <c:v>55</c:v>
                </c:pt>
                <c:pt idx="6">
                  <c:v>37</c:v>
                </c:pt>
                <c:pt idx="7">
                  <c:v>22</c:v>
                </c:pt>
                <c:pt idx="8">
                  <c:v>18</c:v>
                </c:pt>
                <c:pt idx="9">
                  <c:v>17</c:v>
                </c:pt>
                <c:pt idx="10">
                  <c:v>23</c:v>
                </c:pt>
                <c:pt idx="11">
                  <c:v>10</c:v>
                </c:pt>
                <c:pt idx="12">
                  <c:v>24</c:v>
                </c:pt>
                <c:pt idx="13">
                  <c:v>14</c:v>
                </c:pt>
                <c:pt idx="14">
                  <c:v>14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6</c:v>
                </c:pt>
                <c:pt idx="19">
                  <c:v>3</c:v>
                </c:pt>
                <c:pt idx="20">
                  <c:v>6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  <c:pt idx="24">
                  <c:v>8</c:v>
                </c:pt>
                <c:pt idx="25">
                  <c:v>4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'NBD_OTB Parameter Estimation'!$G$8</c:f>
              <c:strCache>
                <c:ptCount val="1"/>
                <c:pt idx="0">
                  <c:v>E(f_x)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'NBD_OTB Parameter Estimation'!$A$9:$A$49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'NBD_OTB Parameter Estimation'!$G$9:$G$49</c:f>
              <c:numCache>
                <c:ptCount val="41"/>
                <c:pt idx="0">
                  <c:v>353.97256185032234</c:v>
                </c:pt>
                <c:pt idx="1">
                  <c:v>436.9998902029714</c:v>
                </c:pt>
                <c:pt idx="2">
                  <c:v>107.38401674596543</c:v>
                </c:pt>
                <c:pt idx="3">
                  <c:v>79.95448378590274</c:v>
                </c:pt>
                <c:pt idx="4">
                  <c:v>62.45685602212788</c:v>
                </c:pt>
                <c:pt idx="5">
                  <c:v>50.15964116285946</c:v>
                </c:pt>
                <c:pt idx="6">
                  <c:v>41.01776158723868</c:v>
                </c:pt>
                <c:pt idx="7">
                  <c:v>33.97084326898105</c:v>
                </c:pt>
                <c:pt idx="8">
                  <c:v>28.400946700463138</c:v>
                </c:pt>
                <c:pt idx="9">
                  <c:v>23.917491006698917</c:v>
                </c:pt>
                <c:pt idx="10">
                  <c:v>20.25848945762826</c:v>
                </c:pt>
                <c:pt idx="11">
                  <c:v>17.240120548200828</c:v>
                </c:pt>
                <c:pt idx="12">
                  <c:v>14.728812472284792</c:v>
                </c:pt>
                <c:pt idx="13">
                  <c:v>12.624772873337989</c:v>
                </c:pt>
                <c:pt idx="14">
                  <c:v>10.85175636350149</c:v>
                </c:pt>
                <c:pt idx="15">
                  <c:v>9.35043032909297</c:v>
                </c:pt>
                <c:pt idx="16">
                  <c:v>8.073916979255568</c:v>
                </c:pt>
                <c:pt idx="17">
                  <c:v>6.984705368323198</c:v>
                </c:pt>
                <c:pt idx="18">
                  <c:v>6.0524559705897305</c:v>
                </c:pt>
                <c:pt idx="19">
                  <c:v>5.252404332490921</c:v>
                </c:pt>
                <c:pt idx="20">
                  <c:v>4.564177422696899</c:v>
                </c:pt>
                <c:pt idx="21">
                  <c:v>3.970900871812435</c:v>
                </c:pt>
                <c:pt idx="22">
                  <c:v>3.458515444843202</c:v>
                </c:pt>
                <c:pt idx="23">
                  <c:v>3.0152467506157477</c:v>
                </c:pt>
                <c:pt idx="24">
                  <c:v>2.6311890001673963</c:v>
                </c:pt>
                <c:pt idx="25">
                  <c:v>2.2979748814195773</c:v>
                </c:pt>
                <c:pt idx="26">
                  <c:v>2.008511307044558</c:v>
                </c:pt>
                <c:pt idx="27">
                  <c:v>1.7567661425876746</c:v>
                </c:pt>
                <c:pt idx="28">
                  <c:v>1.5375948068428056</c:v>
                </c:pt>
                <c:pt idx="29">
                  <c:v>1.3465983552713512</c:v>
                </c:pt>
                <c:pt idx="30">
                  <c:v>1.1800066377878067</c:v>
                </c:pt>
                <c:pt idx="31">
                  <c:v>1.03458158372778</c:v>
                </c:pt>
                <c:pt idx="32">
                  <c:v>0.9075367582254125</c:v>
                </c:pt>
                <c:pt idx="33">
                  <c:v>0.7964701583024958</c:v>
                </c:pt>
                <c:pt idx="34">
                  <c:v>0.6993078455763249</c:v>
                </c:pt>
                <c:pt idx="35">
                  <c:v>0.6142564965508744</c:v>
                </c:pt>
                <c:pt idx="36">
                  <c:v>0.5397633274911661</c:v>
                </c:pt>
                <c:pt idx="37">
                  <c:v>0.47448214539089956</c:v>
                </c:pt>
                <c:pt idx="38">
                  <c:v>0.41724450895708076</c:v>
                </c:pt>
                <c:pt idx="39">
                  <c:v>0.3670351682415852</c:v>
                </c:pt>
                <c:pt idx="40">
                  <c:v>0.32297109930600065</c:v>
                </c:pt>
              </c:numCache>
            </c:numRef>
          </c:val>
        </c:ser>
        <c:axId val="52346834"/>
        <c:axId val="1359459"/>
      </c:barChart>
      <c:catAx>
        <c:axId val="5234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9459"/>
        <c:crosses val="autoZero"/>
        <c:auto val="1"/>
        <c:lblOffset val="100"/>
        <c:tickLblSkip val="2"/>
        <c:noMultiLvlLbl val="0"/>
      </c:catAx>
      <c:valAx>
        <c:axId val="1359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# 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46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2425"/>
          <c:w val="0.07125"/>
          <c:h val="0.07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Plot of E(X_2|X_1=x) for NBD/OTB Model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'Conditional Expectations'!$B$7</c:f>
              <c:strCache>
                <c:ptCount val="1"/>
                <c:pt idx="0">
                  <c:v>E(X_2|X_1=x)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'Conditional Expectations'!$A$8:$A$48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'Conditional Expectations'!$B$8:$B$48</c:f>
              <c:numCache>
                <c:ptCount val="41"/>
                <c:pt idx="0">
                  <c:v>0.45185253785240637</c:v>
                </c:pt>
                <c:pt idx="1">
                  <c:v>0.49146015435422297</c:v>
                </c:pt>
                <c:pt idx="2">
                  <c:v>2.2336978875091322</c:v>
                </c:pt>
                <c:pt idx="3">
                  <c:v>3.124620562337495</c:v>
                </c:pt>
                <c:pt idx="4">
                  <c:v>4.015543237165858</c:v>
                </c:pt>
                <c:pt idx="5">
                  <c:v>4.90646591199422</c:v>
                </c:pt>
                <c:pt idx="6">
                  <c:v>5.797388586822583</c:v>
                </c:pt>
                <c:pt idx="7">
                  <c:v>6.688311261650946</c:v>
                </c:pt>
                <c:pt idx="8">
                  <c:v>7.579233936479308</c:v>
                </c:pt>
                <c:pt idx="9">
                  <c:v>8.47015661130767</c:v>
                </c:pt>
                <c:pt idx="10">
                  <c:v>9.361079286136034</c:v>
                </c:pt>
                <c:pt idx="11">
                  <c:v>10.252001960964396</c:v>
                </c:pt>
                <c:pt idx="12">
                  <c:v>11.14292463579276</c:v>
                </c:pt>
                <c:pt idx="13">
                  <c:v>12.033847310621121</c:v>
                </c:pt>
                <c:pt idx="14">
                  <c:v>12.924769985449485</c:v>
                </c:pt>
                <c:pt idx="15">
                  <c:v>13.815692660277847</c:v>
                </c:pt>
                <c:pt idx="16">
                  <c:v>14.706615335106212</c:v>
                </c:pt>
                <c:pt idx="17">
                  <c:v>15.597538009934574</c:v>
                </c:pt>
                <c:pt idx="18">
                  <c:v>16.488460684762938</c:v>
                </c:pt>
                <c:pt idx="19">
                  <c:v>17.3793833595913</c:v>
                </c:pt>
                <c:pt idx="20">
                  <c:v>18.270306034419665</c:v>
                </c:pt>
                <c:pt idx="21">
                  <c:v>19.161228709248025</c:v>
                </c:pt>
                <c:pt idx="22">
                  <c:v>20.05215138407639</c:v>
                </c:pt>
                <c:pt idx="23">
                  <c:v>20.943074058904752</c:v>
                </c:pt>
                <c:pt idx="24">
                  <c:v>21.833996733733116</c:v>
                </c:pt>
                <c:pt idx="25">
                  <c:v>22.724919408561476</c:v>
                </c:pt>
                <c:pt idx="26">
                  <c:v>23.61584208338984</c:v>
                </c:pt>
                <c:pt idx="27">
                  <c:v>24.506764758218203</c:v>
                </c:pt>
                <c:pt idx="28">
                  <c:v>25.397687433046567</c:v>
                </c:pt>
                <c:pt idx="29">
                  <c:v>26.288610107874927</c:v>
                </c:pt>
                <c:pt idx="30">
                  <c:v>27.17953278270329</c:v>
                </c:pt>
                <c:pt idx="31">
                  <c:v>28.070455457531654</c:v>
                </c:pt>
                <c:pt idx="32">
                  <c:v>28.961378132360014</c:v>
                </c:pt>
                <c:pt idx="33">
                  <c:v>29.852300807188378</c:v>
                </c:pt>
                <c:pt idx="34">
                  <c:v>30.743223482016738</c:v>
                </c:pt>
                <c:pt idx="35">
                  <c:v>31.6341461568451</c:v>
                </c:pt>
                <c:pt idx="36">
                  <c:v>32.525068831673465</c:v>
                </c:pt>
                <c:pt idx="37">
                  <c:v>33.415991506501825</c:v>
                </c:pt>
                <c:pt idx="38">
                  <c:v>34.30691418133019</c:v>
                </c:pt>
                <c:pt idx="39">
                  <c:v>35.19783685615855</c:v>
                </c:pt>
                <c:pt idx="40">
                  <c:v>36.08875953098691</c:v>
                </c:pt>
              </c:numCache>
            </c:numRef>
          </c:val>
          <c:smooth val="0"/>
        </c:ser>
        <c:axId val="12235132"/>
        <c:axId val="43007325"/>
      </c:lineChart>
      <c:catAx>
        <c:axId val="1223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# Period 1 Purchases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07325"/>
        <c:crosses val="autoZero"/>
        <c:auto val="1"/>
        <c:lblOffset val="100"/>
        <c:tickLblSkip val="2"/>
        <c:noMultiLvlLbl val="0"/>
      </c:catAx>
      <c:valAx>
        <c:axId val="4300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Expected # Period 2 Purchases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235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Chart 1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2.28125" style="0" customWidth="1"/>
  </cols>
  <sheetData>
    <row r="2" ht="25.5">
      <c r="A2" s="7" t="s">
        <v>63</v>
      </c>
    </row>
    <row r="4" ht="25.5">
      <c r="A4" s="7" t="s">
        <v>52</v>
      </c>
    </row>
    <row r="6" ht="12.75">
      <c r="A6" s="13" t="s">
        <v>49</v>
      </c>
    </row>
    <row r="7" ht="25.5">
      <c r="A7" s="15" t="s">
        <v>64</v>
      </c>
    </row>
    <row r="8" ht="12.75">
      <c r="A8" s="14"/>
    </row>
    <row r="9" s="7" customFormat="1" ht="38.25">
      <c r="A9" s="7" t="s">
        <v>65</v>
      </c>
    </row>
    <row r="11" ht="12.75">
      <c r="A11" t="s">
        <v>50</v>
      </c>
    </row>
    <row r="12" ht="12.75">
      <c r="A12" t="s">
        <v>51</v>
      </c>
    </row>
    <row r="14" ht="12.75">
      <c r="A14" t="s">
        <v>62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4" ht="12.75">
      <c r="A3" s="1" t="s">
        <v>1</v>
      </c>
      <c r="B3" s="1" t="s">
        <v>2</v>
      </c>
      <c r="D3" s="8" t="s">
        <v>14</v>
      </c>
    </row>
    <row r="4" spans="1:4" ht="12.75">
      <c r="A4">
        <v>0</v>
      </c>
      <c r="B4">
        <v>350</v>
      </c>
      <c r="D4">
        <v>350</v>
      </c>
    </row>
    <row r="5" spans="1:4" ht="12.75">
      <c r="A5">
        <v>1</v>
      </c>
      <c r="B5">
        <v>437</v>
      </c>
      <c r="D5">
        <v>437</v>
      </c>
    </row>
    <row r="6" spans="1:4" ht="12.75">
      <c r="A6">
        <v>2</v>
      </c>
      <c r="B6">
        <v>118</v>
      </c>
      <c r="D6">
        <v>95</v>
      </c>
    </row>
    <row r="7" spans="1:4" ht="12.75">
      <c r="A7">
        <v>3</v>
      </c>
      <c r="B7">
        <v>84</v>
      </c>
      <c r="D7">
        <v>80</v>
      </c>
    </row>
    <row r="8" spans="1:4" ht="12.75">
      <c r="A8">
        <v>4</v>
      </c>
      <c r="B8">
        <v>69</v>
      </c>
      <c r="D8">
        <v>69</v>
      </c>
    </row>
    <row r="9" spans="1:4" ht="12.75">
      <c r="A9">
        <v>5</v>
      </c>
      <c r="B9">
        <v>55</v>
      </c>
      <c r="D9">
        <v>57</v>
      </c>
    </row>
    <row r="10" spans="1:4" ht="12.75">
      <c r="A10">
        <v>6</v>
      </c>
      <c r="B10">
        <v>37</v>
      </c>
      <c r="D10">
        <v>47</v>
      </c>
    </row>
    <row r="11" spans="1:4" ht="12.75">
      <c r="A11">
        <v>7</v>
      </c>
      <c r="B11">
        <v>22</v>
      </c>
      <c r="D11">
        <v>38</v>
      </c>
    </row>
    <row r="12" spans="1:4" ht="12.75">
      <c r="A12">
        <v>8</v>
      </c>
      <c r="B12">
        <v>18</v>
      </c>
      <c r="D12">
        <v>33</v>
      </c>
    </row>
    <row r="13" spans="1:4" ht="12.75">
      <c r="A13">
        <v>9</v>
      </c>
      <c r="B13">
        <v>17</v>
      </c>
      <c r="D13">
        <v>27</v>
      </c>
    </row>
    <row r="14" spans="1:4" ht="12.75">
      <c r="A14">
        <v>10</v>
      </c>
      <c r="B14">
        <v>23</v>
      </c>
      <c r="D14">
        <v>23</v>
      </c>
    </row>
    <row r="15" spans="1:4" ht="12.75">
      <c r="A15">
        <v>11</v>
      </c>
      <c r="B15">
        <v>10</v>
      </c>
      <c r="D15">
        <v>18</v>
      </c>
    </row>
    <row r="16" spans="1:4" ht="12.75">
      <c r="A16">
        <v>12</v>
      </c>
      <c r="B16">
        <v>24</v>
      </c>
      <c r="D16">
        <v>16</v>
      </c>
    </row>
    <row r="17" spans="1:4" ht="12.75">
      <c r="A17">
        <v>13</v>
      </c>
      <c r="B17">
        <v>14</v>
      </c>
      <c r="D17">
        <v>13</v>
      </c>
    </row>
    <row r="18" spans="1:4" ht="12.75">
      <c r="A18">
        <v>14</v>
      </c>
      <c r="B18">
        <v>14</v>
      </c>
      <c r="D18">
        <v>11</v>
      </c>
    </row>
    <row r="19" spans="1:4" ht="12.75">
      <c r="A19">
        <v>15</v>
      </c>
      <c r="B19">
        <v>8</v>
      </c>
      <c r="D19">
        <v>9</v>
      </c>
    </row>
    <row r="20" spans="1:4" ht="12.75">
      <c r="A20">
        <v>16</v>
      </c>
      <c r="B20">
        <v>6</v>
      </c>
      <c r="D20">
        <v>7</v>
      </c>
    </row>
    <row r="21" spans="1:4" ht="12.75">
      <c r="A21">
        <v>17</v>
      </c>
      <c r="B21">
        <v>9</v>
      </c>
      <c r="D21">
        <v>6</v>
      </c>
    </row>
    <row r="22" spans="1:4" ht="12.75">
      <c r="A22">
        <v>18</v>
      </c>
      <c r="B22">
        <v>6</v>
      </c>
      <c r="D22">
        <v>5</v>
      </c>
    </row>
    <row r="23" spans="1:4" ht="12.75">
      <c r="A23">
        <v>19</v>
      </c>
      <c r="B23">
        <v>3</v>
      </c>
      <c r="D23">
        <v>4</v>
      </c>
    </row>
    <row r="24" spans="1:4" ht="12.75">
      <c r="A24">
        <v>20</v>
      </c>
      <c r="B24">
        <v>6</v>
      </c>
      <c r="D24">
        <v>3</v>
      </c>
    </row>
    <row r="25" spans="1:4" ht="12.75">
      <c r="A25">
        <v>21</v>
      </c>
      <c r="B25">
        <v>3</v>
      </c>
      <c r="D25">
        <v>3</v>
      </c>
    </row>
    <row r="26" spans="1:4" ht="12.75">
      <c r="A26">
        <v>22</v>
      </c>
      <c r="B26">
        <v>1</v>
      </c>
      <c r="D26">
        <v>2</v>
      </c>
    </row>
    <row r="27" spans="1:4" ht="12.75">
      <c r="A27">
        <v>23</v>
      </c>
      <c r="B27">
        <v>4</v>
      </c>
      <c r="D27">
        <v>2</v>
      </c>
    </row>
    <row r="28" spans="1:4" ht="12.75">
      <c r="A28">
        <v>24</v>
      </c>
      <c r="B28">
        <v>8</v>
      </c>
      <c r="D28">
        <v>2</v>
      </c>
    </row>
    <row r="29" spans="1:4" ht="12.75">
      <c r="A29">
        <v>25</v>
      </c>
      <c r="B29">
        <v>4</v>
      </c>
      <c r="D29">
        <v>1</v>
      </c>
    </row>
    <row r="30" spans="1:4" ht="12.75">
      <c r="A30">
        <v>26</v>
      </c>
      <c r="B30">
        <v>1</v>
      </c>
      <c r="D30">
        <v>1</v>
      </c>
    </row>
    <row r="31" spans="1:4" ht="12.75">
      <c r="A31">
        <v>27</v>
      </c>
      <c r="B31">
        <v>2</v>
      </c>
      <c r="D31">
        <v>1</v>
      </c>
    </row>
    <row r="32" spans="1:4" ht="12.75">
      <c r="A32">
        <v>28</v>
      </c>
      <c r="B32">
        <v>1</v>
      </c>
      <c r="D32">
        <v>1</v>
      </c>
    </row>
    <row r="33" spans="1:4" ht="12.75">
      <c r="A33">
        <v>29</v>
      </c>
      <c r="B33">
        <v>1</v>
      </c>
      <c r="D33">
        <v>1</v>
      </c>
    </row>
    <row r="34" spans="1:4" ht="12.75">
      <c r="A34">
        <v>30</v>
      </c>
      <c r="B34">
        <v>1</v>
      </c>
      <c r="D34">
        <v>1</v>
      </c>
    </row>
    <row r="35" spans="1:4" ht="12.75">
      <c r="A35">
        <v>31</v>
      </c>
      <c r="B35">
        <v>1</v>
      </c>
      <c r="D35">
        <v>0</v>
      </c>
    </row>
    <row r="36" spans="1:4" ht="12.75">
      <c r="A36">
        <v>32</v>
      </c>
      <c r="B36">
        <v>3</v>
      </c>
      <c r="D36">
        <v>0</v>
      </c>
    </row>
    <row r="37" spans="1:4" ht="12.75">
      <c r="A37">
        <v>33</v>
      </c>
      <c r="B37">
        <v>2</v>
      </c>
      <c r="D37">
        <v>0</v>
      </c>
    </row>
    <row r="38" spans="1:4" ht="12.75">
      <c r="A38">
        <v>34</v>
      </c>
      <c r="B38">
        <v>0</v>
      </c>
      <c r="D38">
        <v>0</v>
      </c>
    </row>
    <row r="39" spans="1:4" ht="12.75">
      <c r="A39">
        <v>35</v>
      </c>
      <c r="B39">
        <v>1</v>
      </c>
      <c r="D39">
        <v>0</v>
      </c>
    </row>
    <row r="40" spans="1:4" ht="12.75">
      <c r="A40">
        <v>36</v>
      </c>
      <c r="B40">
        <v>1</v>
      </c>
      <c r="D40">
        <v>0</v>
      </c>
    </row>
    <row r="41" spans="1:4" ht="12.75">
      <c r="A41">
        <v>37</v>
      </c>
      <c r="B41">
        <v>0</v>
      </c>
      <c r="D41">
        <v>0</v>
      </c>
    </row>
    <row r="42" spans="1:4" ht="12.75">
      <c r="A42">
        <v>38</v>
      </c>
      <c r="B42">
        <v>0</v>
      </c>
      <c r="D42">
        <v>0</v>
      </c>
    </row>
    <row r="43" spans="1:4" ht="12.75">
      <c r="A43">
        <v>39</v>
      </c>
      <c r="B43">
        <v>1</v>
      </c>
      <c r="D43">
        <v>0</v>
      </c>
    </row>
    <row r="44" spans="1:4" ht="12.75">
      <c r="A44">
        <v>40</v>
      </c>
      <c r="B44">
        <v>1</v>
      </c>
      <c r="D44">
        <v>0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12</v>
      </c>
    </row>
    <row r="4" spans="1:5" ht="12.75">
      <c r="A4" t="s">
        <v>3</v>
      </c>
      <c r="B4" s="5">
        <v>0.5071736870312076</v>
      </c>
      <c r="D4" s="1" t="s">
        <v>10</v>
      </c>
      <c r="E4" s="4">
        <f>SUM(E9:E49)</f>
        <v>-3077.685006791001</v>
      </c>
    </row>
    <row r="5" spans="1:2" ht="12.75">
      <c r="A5" t="s">
        <v>4</v>
      </c>
      <c r="B5" s="5">
        <v>0.12243186558547425</v>
      </c>
    </row>
    <row r="6" spans="1:10" ht="12.75">
      <c r="A6" t="s">
        <v>5</v>
      </c>
      <c r="B6" s="5">
        <v>0.20282319897568477</v>
      </c>
      <c r="I6" s="1" t="s">
        <v>54</v>
      </c>
      <c r="J6" s="5">
        <f>SQRT(SUM(I9:I49)/SUM(J9:J49))</f>
        <v>0.046533379661090384</v>
      </c>
    </row>
    <row r="7" spans="3:4" ht="12.75">
      <c r="C7" s="2" t="s">
        <v>6</v>
      </c>
      <c r="D7" s="2"/>
    </row>
    <row r="8" spans="1:10" ht="12.75">
      <c r="A8" s="1" t="s">
        <v>1</v>
      </c>
      <c r="B8" s="1" t="s">
        <v>2</v>
      </c>
      <c r="C8" s="1" t="s">
        <v>7</v>
      </c>
      <c r="D8" s="1" t="s">
        <v>8</v>
      </c>
      <c r="E8" s="1" t="s">
        <v>9</v>
      </c>
      <c r="G8" s="1" t="s">
        <v>11</v>
      </c>
      <c r="I8" s="2" t="s">
        <v>53</v>
      </c>
      <c r="J8" s="2"/>
    </row>
    <row r="9" spans="1:10" ht="12.75">
      <c r="A9">
        <f>'Raw Data'!A4</f>
        <v>0</v>
      </c>
      <c r="B9">
        <f>'Raw Data'!B4</f>
        <v>350</v>
      </c>
      <c r="C9" s="3">
        <f>(B5/(B5+1))^B4</f>
        <v>0.32506053668988355</v>
      </c>
      <c r="D9" s="3">
        <f>(1-B$6)*C9</f>
        <v>0.2591307187776884</v>
      </c>
      <c r="E9" s="4">
        <f>B9*LN(D9)</f>
        <v>-472.6479236144138</v>
      </c>
      <c r="G9" s="4">
        <f>1366*D9</f>
        <v>353.97256185032234</v>
      </c>
      <c r="I9" s="6">
        <f>(B9-G9)^2</f>
        <v>15.78124765463642</v>
      </c>
      <c r="J9">
        <f>B9^2</f>
        <v>122500</v>
      </c>
    </row>
    <row r="10" spans="1:10" ht="12.75">
      <c r="A10">
        <f>'Raw Data'!A5</f>
        <v>1</v>
      </c>
      <c r="B10">
        <f>'Raw Data'!B5</f>
        <v>437</v>
      </c>
      <c r="C10" s="3">
        <f>(B$4+A10-1)/(A10*(B$5+1))*C9</f>
        <v>0.14687942845898913</v>
      </c>
      <c r="D10" s="3">
        <f>(1-B$6)*C10+B6</f>
        <v>0.3199120718909015</v>
      </c>
      <c r="E10" s="4">
        <f aca="true" t="shared" si="0" ref="E10:E49">B10*LN(D10)</f>
        <v>-498.05287507740087</v>
      </c>
      <c r="G10" s="4">
        <f aca="true" t="shared" si="1" ref="G10:G49">1366*D10</f>
        <v>436.9998902029714</v>
      </c>
      <c r="I10" s="6">
        <f aca="true" t="shared" si="2" ref="I10:I49">(B10-G10)^2</f>
        <v>1.2055387486202886E-08</v>
      </c>
      <c r="J10">
        <f aca="true" t="shared" si="3" ref="J10:J49">B10^2</f>
        <v>190969</v>
      </c>
    </row>
    <row r="11" spans="1:10" ht="12.75">
      <c r="A11">
        <f>'Raw Data'!A6</f>
        <v>2</v>
      </c>
      <c r="B11">
        <f>'Raw Data'!B6</f>
        <v>118</v>
      </c>
      <c r="C11" s="3">
        <f aca="true" t="shared" si="4" ref="C11:C49">(B$4+A11-1)/(A11*(B$5+1))*C10</f>
        <v>0.0986130278937245</v>
      </c>
      <c r="D11" s="3">
        <f aca="true" t="shared" si="5" ref="D11:D49">(1-B$6)*C11</f>
        <v>0.07861201811564086</v>
      </c>
      <c r="E11" s="4">
        <f t="shared" si="0"/>
        <v>-300.10122130208435</v>
      </c>
      <c r="G11" s="4">
        <f t="shared" si="1"/>
        <v>107.38401674596543</v>
      </c>
      <c r="I11" s="6">
        <f t="shared" si="2"/>
        <v>112.69910044994252</v>
      </c>
      <c r="J11">
        <f t="shared" si="3"/>
        <v>13924</v>
      </c>
    </row>
    <row r="12" spans="1:10" ht="12.75">
      <c r="A12">
        <f>'Raw Data'!A7</f>
        <v>3</v>
      </c>
      <c r="B12">
        <f>'Raw Data'!B7</f>
        <v>84</v>
      </c>
      <c r="C12" s="3">
        <f t="shared" si="4"/>
        <v>0.07342390402903051</v>
      </c>
      <c r="D12" s="3">
        <f t="shared" si="5"/>
        <v>0.058531832932578874</v>
      </c>
      <c r="E12" s="4">
        <f t="shared" si="0"/>
        <v>-238.40749968403713</v>
      </c>
      <c r="G12" s="4">
        <f t="shared" si="1"/>
        <v>79.95448378590274</v>
      </c>
      <c r="I12" s="6">
        <f t="shared" si="2"/>
        <v>16.36620143852384</v>
      </c>
      <c r="J12">
        <f t="shared" si="3"/>
        <v>7056</v>
      </c>
    </row>
    <row r="13" spans="1:10" ht="12.75">
      <c r="A13">
        <f>'Raw Data'!A8</f>
        <v>4</v>
      </c>
      <c r="B13">
        <f>'Raw Data'!B8</f>
        <v>69</v>
      </c>
      <c r="C13" s="3">
        <f t="shared" si="4"/>
        <v>0.057355460074050894</v>
      </c>
      <c r="D13" s="3">
        <f t="shared" si="5"/>
        <v>0.045722442183109724</v>
      </c>
      <c r="E13" s="4">
        <f t="shared" si="0"/>
        <v>-212.8764557528484</v>
      </c>
      <c r="G13" s="4">
        <f t="shared" si="1"/>
        <v>62.45685602212788</v>
      </c>
      <c r="I13" s="6">
        <f t="shared" si="2"/>
        <v>42.812733115164185</v>
      </c>
      <c r="J13">
        <f t="shared" si="3"/>
        <v>4761</v>
      </c>
    </row>
    <row r="14" spans="1:10" ht="12.75">
      <c r="A14">
        <f>'Raw Data'!A9</f>
        <v>5</v>
      </c>
      <c r="B14">
        <f>'Raw Data'!B9</f>
        <v>55</v>
      </c>
      <c r="C14" s="3">
        <f t="shared" si="4"/>
        <v>0.04606266596297829</v>
      </c>
      <c r="D14" s="3">
        <f t="shared" si="5"/>
        <v>0.03672008869901864</v>
      </c>
      <c r="E14" s="4">
        <f t="shared" si="0"/>
        <v>-181.74372137251817</v>
      </c>
      <c r="G14" s="4">
        <f t="shared" si="1"/>
        <v>50.15964116285946</v>
      </c>
      <c r="I14" s="6">
        <f t="shared" si="2"/>
        <v>23.429073672284538</v>
      </c>
      <c r="J14">
        <f t="shared" si="3"/>
        <v>3025</v>
      </c>
    </row>
    <row r="15" spans="1:10" ht="12.75">
      <c r="A15">
        <f>'Raw Data'!A10</f>
        <v>6</v>
      </c>
      <c r="B15">
        <f>'Raw Data'!B10</f>
        <v>37</v>
      </c>
      <c r="C15" s="3">
        <f t="shared" si="4"/>
        <v>0.03766748339382157</v>
      </c>
      <c r="D15" s="3">
        <f t="shared" si="5"/>
        <v>0.030027643914523193</v>
      </c>
      <c r="E15" s="4">
        <f t="shared" si="0"/>
        <v>-129.70856373821897</v>
      </c>
      <c r="G15" s="4">
        <f t="shared" si="1"/>
        <v>41.01776158723868</v>
      </c>
      <c r="I15" s="6">
        <f t="shared" si="2"/>
        <v>16.142408171890686</v>
      </c>
      <c r="J15">
        <f t="shared" si="3"/>
        <v>1369</v>
      </c>
    </row>
    <row r="16" spans="1:10" ht="12.75">
      <c r="A16">
        <f>'Raw Data'!A11</f>
        <v>7</v>
      </c>
      <c r="B16">
        <f>'Raw Data'!B11</f>
        <v>22</v>
      </c>
      <c r="C16" s="3">
        <f t="shared" si="4"/>
        <v>0.031196148331667194</v>
      </c>
      <c r="D16" s="3">
        <f t="shared" si="5"/>
        <v>0.024868845731318482</v>
      </c>
      <c r="E16" s="4">
        <f t="shared" si="0"/>
        <v>-81.27106755534861</v>
      </c>
      <c r="G16" s="4">
        <f t="shared" si="1"/>
        <v>33.97084326898105</v>
      </c>
      <c r="I16" s="6">
        <f t="shared" si="2"/>
        <v>143.3010885705089</v>
      </c>
      <c r="J16">
        <f t="shared" si="3"/>
        <v>484</v>
      </c>
    </row>
    <row r="17" spans="1:10" ht="12.75">
      <c r="A17">
        <f>'Raw Data'!A12</f>
        <v>8</v>
      </c>
      <c r="B17">
        <f>'Raw Data'!B12</f>
        <v>18</v>
      </c>
      <c r="C17" s="3">
        <f t="shared" si="4"/>
        <v>0.026081193775852878</v>
      </c>
      <c r="D17" s="3">
        <f t="shared" si="5"/>
        <v>0.020791322621129676</v>
      </c>
      <c r="E17" s="4">
        <f t="shared" si="0"/>
        <v>-69.71795209792454</v>
      </c>
      <c r="G17" s="4">
        <f t="shared" si="1"/>
        <v>28.400946700463138</v>
      </c>
      <c r="I17" s="6">
        <f t="shared" si="2"/>
        <v>108.17969226587503</v>
      </c>
      <c r="J17">
        <f t="shared" si="3"/>
        <v>324</v>
      </c>
    </row>
    <row r="18" spans="1:10" ht="12.75">
      <c r="A18">
        <f>'Raw Data'!A13</f>
        <v>9</v>
      </c>
      <c r="B18">
        <f>'Raw Data'!B13</f>
        <v>17</v>
      </c>
      <c r="C18" s="3">
        <f t="shared" si="4"/>
        <v>0.02196394099664856</v>
      </c>
      <c r="D18" s="3">
        <f t="shared" si="5"/>
        <v>0.017509144221595108</v>
      </c>
      <c r="E18" s="4">
        <f t="shared" si="0"/>
        <v>-68.76554412875878</v>
      </c>
      <c r="G18" s="4">
        <f t="shared" si="1"/>
        <v>23.917491006698917</v>
      </c>
      <c r="I18" s="6">
        <f t="shared" si="2"/>
        <v>47.851681827760395</v>
      </c>
      <c r="J18">
        <f t="shared" si="3"/>
        <v>289</v>
      </c>
    </row>
    <row r="19" spans="1:10" ht="12.75">
      <c r="A19">
        <f>'Raw Data'!A14</f>
        <v>10</v>
      </c>
      <c r="B19">
        <f>'Raw Data'!B14</f>
        <v>23</v>
      </c>
      <c r="C19" s="3">
        <f t="shared" si="4"/>
        <v>0.01860380200431344</v>
      </c>
      <c r="D19" s="3">
        <f t="shared" si="5"/>
        <v>0.014830519368688332</v>
      </c>
      <c r="E19" s="4">
        <f t="shared" si="0"/>
        <v>-96.85456634499027</v>
      </c>
      <c r="G19" s="4">
        <f t="shared" si="1"/>
        <v>20.25848945762826</v>
      </c>
      <c r="I19" s="6">
        <f t="shared" si="2"/>
        <v>7.515880053935384</v>
      </c>
      <c r="J19">
        <f t="shared" si="3"/>
        <v>529</v>
      </c>
    </row>
    <row r="20" spans="1:10" ht="12.75">
      <c r="A20">
        <f>'Raw Data'!A15</f>
        <v>11</v>
      </c>
      <c r="B20">
        <f>'Raw Data'!B15</f>
        <v>10</v>
      </c>
      <c r="C20" s="3">
        <f t="shared" si="4"/>
        <v>0.015831969598723142</v>
      </c>
      <c r="D20" s="3">
        <f t="shared" si="5"/>
        <v>0.012620878878624325</v>
      </c>
      <c r="E20" s="4">
        <f t="shared" si="0"/>
        <v>-43.72402782564598</v>
      </c>
      <c r="G20" s="4">
        <f t="shared" si="1"/>
        <v>17.240120548200828</v>
      </c>
      <c r="I20" s="6">
        <f t="shared" si="2"/>
        <v>52.41934555247986</v>
      </c>
      <c r="J20">
        <f t="shared" si="3"/>
        <v>100</v>
      </c>
    </row>
    <row r="21" spans="1:10" ht="12.75">
      <c r="A21">
        <f>'Raw Data'!A16</f>
        <v>12</v>
      </c>
      <c r="B21">
        <f>'Raw Data'!B16</f>
        <v>24</v>
      </c>
      <c r="C21" s="3">
        <f t="shared" si="4"/>
        <v>0.013525781947669863</v>
      </c>
      <c r="D21" s="3">
        <f t="shared" si="5"/>
        <v>0.010782439584395894</v>
      </c>
      <c r="E21" s="4">
        <f t="shared" si="0"/>
        <v>-108.71607438178835</v>
      </c>
      <c r="G21" s="4">
        <f t="shared" si="1"/>
        <v>14.728812472284792</v>
      </c>
      <c r="I21" s="6">
        <f t="shared" si="2"/>
        <v>85.95491817406203</v>
      </c>
      <c r="J21">
        <f t="shared" si="3"/>
        <v>576</v>
      </c>
    </row>
    <row r="22" spans="1:10" ht="12.75">
      <c r="A22">
        <f>'Raw Data'!A17</f>
        <v>13</v>
      </c>
      <c r="B22">
        <f>'Raw Data'!B17</f>
        <v>14</v>
      </c>
      <c r="C22" s="3">
        <f t="shared" si="4"/>
        <v>0.011593597606388577</v>
      </c>
      <c r="D22" s="3">
        <f t="shared" si="5"/>
        <v>0.009242147052224004</v>
      </c>
      <c r="E22" s="4">
        <f t="shared" si="0"/>
        <v>-65.5757347750651</v>
      </c>
      <c r="G22" s="4">
        <f t="shared" si="1"/>
        <v>12.624772873337989</v>
      </c>
      <c r="I22" s="6">
        <f t="shared" si="2"/>
        <v>1.8912496499070517</v>
      </c>
      <c r="J22">
        <f t="shared" si="3"/>
        <v>196</v>
      </c>
    </row>
    <row r="23" spans="1:10" ht="12.75">
      <c r="A23">
        <f>'Raw Data'!A18</f>
        <v>14</v>
      </c>
      <c r="B23">
        <f>'Raw Data'!B18</f>
        <v>14</v>
      </c>
      <c r="C23" s="3">
        <f t="shared" si="4"/>
        <v>0.009965398812575904</v>
      </c>
      <c r="D23" s="3">
        <f t="shared" si="5"/>
        <v>0.007944184746340769</v>
      </c>
      <c r="E23" s="4">
        <f t="shared" si="0"/>
        <v>-67.69441134994288</v>
      </c>
      <c r="G23" s="4">
        <f t="shared" si="1"/>
        <v>10.85175636350149</v>
      </c>
      <c r="I23" s="6">
        <f t="shared" si="2"/>
        <v>9.911437994753362</v>
      </c>
      <c r="J23">
        <f t="shared" si="3"/>
        <v>196</v>
      </c>
    </row>
    <row r="24" spans="1:10" ht="12.75">
      <c r="A24">
        <f>'Raw Data'!A19</f>
        <v>15</v>
      </c>
      <c r="B24">
        <f>'Raw Data'!B19</f>
        <v>8</v>
      </c>
      <c r="C24" s="3">
        <f t="shared" si="4"/>
        <v>0.008586699164387666</v>
      </c>
      <c r="D24" s="3">
        <f t="shared" si="5"/>
        <v>0.006845117371224721</v>
      </c>
      <c r="E24" s="4">
        <f t="shared" si="0"/>
        <v>-39.8737573870985</v>
      </c>
      <c r="G24" s="4">
        <f t="shared" si="1"/>
        <v>9.35043032909297</v>
      </c>
      <c r="I24" s="6">
        <f t="shared" si="2"/>
        <v>1.823662073734145</v>
      </c>
      <c r="J24">
        <f t="shared" si="3"/>
        <v>64</v>
      </c>
    </row>
    <row r="25" spans="1:10" ht="12.75">
      <c r="A25">
        <f>'Raw Data'!A20</f>
        <v>16</v>
      </c>
      <c r="B25">
        <f>'Raw Data'!B20</f>
        <v>6</v>
      </c>
      <c r="C25" s="3">
        <f t="shared" si="4"/>
        <v>0.007414449788840288</v>
      </c>
      <c r="D25" s="3">
        <f t="shared" si="5"/>
        <v>0.00591062736402311</v>
      </c>
      <c r="E25" s="4">
        <f t="shared" si="0"/>
        <v>-30.786019801397785</v>
      </c>
      <c r="G25" s="4">
        <f t="shared" si="1"/>
        <v>8.073916979255568</v>
      </c>
      <c r="I25" s="6">
        <f t="shared" si="2"/>
        <v>4.30113163684454</v>
      </c>
      <c r="J25">
        <f t="shared" si="3"/>
        <v>36</v>
      </c>
    </row>
    <row r="26" spans="1:10" ht="12.75">
      <c r="A26">
        <f>'Raw Data'!A21</f>
        <v>17</v>
      </c>
      <c r="B26">
        <f>'Raw Data'!B21</f>
        <v>9</v>
      </c>
      <c r="C26" s="3">
        <f t="shared" si="4"/>
        <v>0.006414203586231388</v>
      </c>
      <c r="D26" s="3">
        <f t="shared" si="5"/>
        <v>0.005113254295990628</v>
      </c>
      <c r="E26" s="4">
        <f t="shared" si="0"/>
        <v>-47.48327306044234</v>
      </c>
      <c r="G26" s="4">
        <f t="shared" si="1"/>
        <v>6.984705368323198</v>
      </c>
      <c r="I26" s="6">
        <f t="shared" si="2"/>
        <v>4.061412452465339</v>
      </c>
      <c r="J26">
        <f t="shared" si="3"/>
        <v>81</v>
      </c>
    </row>
    <row r="27" spans="1:10" ht="12.75">
      <c r="A27">
        <f>'Raw Data'!A22</f>
        <v>18</v>
      </c>
      <c r="B27">
        <f>'Raw Data'!B22</f>
        <v>6</v>
      </c>
      <c r="C27" s="3">
        <f t="shared" si="4"/>
        <v>0.00555809912442793</v>
      </c>
      <c r="D27" s="3">
        <f t="shared" si="5"/>
        <v>0.004430787679787504</v>
      </c>
      <c r="E27" s="4">
        <f t="shared" si="0"/>
        <v>-32.5150674294574</v>
      </c>
      <c r="G27" s="4">
        <f t="shared" si="1"/>
        <v>6.0524559705897305</v>
      </c>
      <c r="I27" s="6">
        <f t="shared" si="2"/>
        <v>0.0027516288505106718</v>
      </c>
      <c r="J27">
        <f t="shared" si="3"/>
        <v>36</v>
      </c>
    </row>
    <row r="28" spans="1:10" ht="12.75">
      <c r="A28">
        <f>'Raw Data'!A23</f>
        <v>19</v>
      </c>
      <c r="B28">
        <f>'Raw Data'!B23</f>
        <v>3</v>
      </c>
      <c r="C28" s="3">
        <f t="shared" si="4"/>
        <v>0.004823394678691855</v>
      </c>
      <c r="D28" s="3">
        <f t="shared" si="5"/>
        <v>0.0038450983400372778</v>
      </c>
      <c r="E28" s="4">
        <f t="shared" si="0"/>
        <v>-16.682868300807225</v>
      </c>
      <c r="G28" s="4">
        <f t="shared" si="1"/>
        <v>5.252404332490921</v>
      </c>
      <c r="I28" s="6">
        <f t="shared" si="2"/>
        <v>5.073325277023873</v>
      </c>
      <c r="J28">
        <f t="shared" si="3"/>
        <v>9</v>
      </c>
    </row>
    <row r="29" spans="1:10" ht="12.75">
      <c r="A29">
        <f>'Raw Data'!A24</f>
        <v>20</v>
      </c>
      <c r="B29">
        <f>'Raw Data'!B24</f>
        <v>6</v>
      </c>
      <c r="C29" s="3">
        <f t="shared" si="4"/>
        <v>0.004191381260779923</v>
      </c>
      <c r="D29" s="3">
        <f t="shared" si="5"/>
        <v>0.0033412719053418</v>
      </c>
      <c r="E29" s="4">
        <f t="shared" si="0"/>
        <v>-34.20842240700403</v>
      </c>
      <c r="G29" s="4">
        <f t="shared" si="1"/>
        <v>4.564177422696899</v>
      </c>
      <c r="I29" s="6">
        <f t="shared" si="2"/>
        <v>2.0615864734933202</v>
      </c>
      <c r="J29">
        <f t="shared" si="3"/>
        <v>36</v>
      </c>
    </row>
    <row r="30" spans="1:10" ht="12.75">
      <c r="A30">
        <f>'Raw Data'!A25</f>
        <v>21</v>
      </c>
      <c r="B30">
        <f>'Raw Data'!B25</f>
        <v>3</v>
      </c>
      <c r="C30" s="3">
        <f t="shared" si="4"/>
        <v>0.003646562778160996</v>
      </c>
      <c r="D30" s="3">
        <f t="shared" si="5"/>
        <v>0.0029069552502287224</v>
      </c>
      <c r="E30" s="4">
        <f t="shared" si="0"/>
        <v>-17.52194715396616</v>
      </c>
      <c r="G30" s="4">
        <f t="shared" si="1"/>
        <v>3.970900871812435</v>
      </c>
      <c r="I30" s="6">
        <f t="shared" si="2"/>
        <v>0.9426485028861463</v>
      </c>
      <c r="J30">
        <f t="shared" si="3"/>
        <v>9</v>
      </c>
    </row>
    <row r="31" spans="1:10" ht="12.75">
      <c r="A31">
        <f>'Raw Data'!A26</f>
        <v>22</v>
      </c>
      <c r="B31">
        <f>'Raw Data'!B26</f>
        <v>1</v>
      </c>
      <c r="C31" s="3">
        <f t="shared" si="4"/>
        <v>0.003176028336135169</v>
      </c>
      <c r="D31" s="3">
        <f t="shared" si="5"/>
        <v>0.0025318561089628126</v>
      </c>
      <c r="E31" s="4">
        <f t="shared" si="0"/>
        <v>-5.9788026053186645</v>
      </c>
      <c r="G31" s="4">
        <f t="shared" si="1"/>
        <v>3.458515444843202</v>
      </c>
      <c r="I31" s="6">
        <f t="shared" si="2"/>
        <v>6.044298192532568</v>
      </c>
      <c r="J31">
        <f t="shared" si="3"/>
        <v>1</v>
      </c>
    </row>
    <row r="32" spans="1:10" ht="12.75">
      <c r="A32">
        <f>'Raw Data'!A27</f>
        <v>23</v>
      </c>
      <c r="B32">
        <f>'Raw Data'!B27</f>
        <v>4</v>
      </c>
      <c r="C32" s="3">
        <f t="shared" si="4"/>
        <v>0.002768965260708638</v>
      </c>
      <c r="D32" s="3">
        <f t="shared" si="5"/>
        <v>0.002207354868679171</v>
      </c>
      <c r="E32" s="4">
        <f t="shared" si="0"/>
        <v>-24.463841489200522</v>
      </c>
      <c r="G32" s="4">
        <f t="shared" si="1"/>
        <v>3.0152467506157477</v>
      </c>
      <c r="I32" s="6">
        <f t="shared" si="2"/>
        <v>0.9697389621728435</v>
      </c>
      <c r="J32">
        <f t="shared" si="3"/>
        <v>16</v>
      </c>
    </row>
    <row r="33" spans="1:10" ht="12.75">
      <c r="A33">
        <f>'Raw Data'!A28</f>
        <v>24</v>
      </c>
      <c r="B33">
        <f>'Raw Data'!B28</f>
        <v>8</v>
      </c>
      <c r="C33" s="3">
        <f t="shared" si="4"/>
        <v>0.002416276855064813</v>
      </c>
      <c r="D33" s="3">
        <f t="shared" si="5"/>
        <v>0.0019261998537096604</v>
      </c>
      <c r="E33" s="4">
        <f t="shared" si="0"/>
        <v>-50.017649638281206</v>
      </c>
      <c r="G33" s="4">
        <f t="shared" si="1"/>
        <v>2.6311890001673963</v>
      </c>
      <c r="I33" s="6">
        <f t="shared" si="2"/>
        <v>28.824131551923568</v>
      </c>
      <c r="J33">
        <f t="shared" si="3"/>
        <v>64</v>
      </c>
    </row>
    <row r="34" spans="1:10" ht="12.75">
      <c r="A34">
        <f>'Raw Data'!A29</f>
        <v>25</v>
      </c>
      <c r="B34">
        <f>'Raw Data'!B29</f>
        <v>4</v>
      </c>
      <c r="C34" s="3">
        <f t="shared" si="4"/>
        <v>0.002110279238451202</v>
      </c>
      <c r="D34" s="3">
        <f t="shared" si="5"/>
        <v>0.0016822656525765573</v>
      </c>
      <c r="E34" s="4">
        <f t="shared" si="0"/>
        <v>-25.55045516556291</v>
      </c>
      <c r="G34" s="4">
        <f t="shared" si="1"/>
        <v>2.2979748814195773</v>
      </c>
      <c r="I34" s="6">
        <f t="shared" si="2"/>
        <v>2.896889504278702</v>
      </c>
      <c r="J34">
        <f t="shared" si="3"/>
        <v>16</v>
      </c>
    </row>
    <row r="35" spans="1:10" ht="12.75">
      <c r="A35">
        <f>'Raw Data'!A30</f>
        <v>26</v>
      </c>
      <c r="B35">
        <f>'Raw Data'!B30</f>
        <v>1</v>
      </c>
      <c r="C35" s="3">
        <f t="shared" si="4"/>
        <v>0.0018444586778216944</v>
      </c>
      <c r="D35" s="3">
        <f t="shared" si="5"/>
        <v>0.0014703596684074365</v>
      </c>
      <c r="E35" s="4">
        <f t="shared" si="0"/>
        <v>-6.522248235732888</v>
      </c>
      <c r="G35" s="4">
        <f t="shared" si="1"/>
        <v>2.008511307044558</v>
      </c>
      <c r="I35" s="6">
        <f t="shared" si="2"/>
        <v>1.0170950564367232</v>
      </c>
      <c r="J35">
        <f t="shared" si="3"/>
        <v>1</v>
      </c>
    </row>
    <row r="36" spans="1:10" ht="12.75">
      <c r="A36">
        <f>'Raw Data'!A31</f>
        <v>27</v>
      </c>
      <c r="B36">
        <f>'Raw Data'!B31</f>
        <v>2</v>
      </c>
      <c r="C36" s="3">
        <f t="shared" si="4"/>
        <v>0.0016132757357324133</v>
      </c>
      <c r="D36" s="3">
        <f t="shared" si="5"/>
        <v>0.0012860659901813138</v>
      </c>
      <c r="E36" s="4">
        <f t="shared" si="0"/>
        <v>-13.312334680379683</v>
      </c>
      <c r="G36" s="4">
        <f t="shared" si="1"/>
        <v>1.7567661425876746</v>
      </c>
      <c r="I36" s="6">
        <f t="shared" si="2"/>
        <v>0.05916270939167944</v>
      </c>
      <c r="J36">
        <f t="shared" si="3"/>
        <v>4</v>
      </c>
    </row>
    <row r="37" spans="1:10" ht="12.75">
      <c r="A37">
        <f>'Raw Data'!A32</f>
        <v>28</v>
      </c>
      <c r="B37">
        <f>'Raw Data'!B32</f>
        <v>1</v>
      </c>
      <c r="C37" s="3">
        <f t="shared" si="4"/>
        <v>0.0014120060337762732</v>
      </c>
      <c r="D37" s="3">
        <f t="shared" si="5"/>
        <v>0.0011256184530328006</v>
      </c>
      <c r="E37" s="4">
        <f t="shared" si="0"/>
        <v>-6.789422658346092</v>
      </c>
      <c r="G37" s="4">
        <f t="shared" si="1"/>
        <v>1.5375948068428056</v>
      </c>
      <c r="I37" s="6">
        <f t="shared" si="2"/>
        <v>0.28900817634435344</v>
      </c>
      <c r="J37">
        <f t="shared" si="3"/>
        <v>1</v>
      </c>
    </row>
    <row r="38" spans="1:10" ht="12.75">
      <c r="A38">
        <f>'Raw Data'!A33</f>
        <v>29</v>
      </c>
      <c r="B38">
        <f>'Raw Data'!B33</f>
        <v>1</v>
      </c>
      <c r="C38" s="3">
        <f t="shared" si="4"/>
        <v>0.0012366099275663992</v>
      </c>
      <c r="D38" s="3">
        <f t="shared" si="5"/>
        <v>0.0009857967461722923</v>
      </c>
      <c r="E38" s="4">
        <f t="shared" si="0"/>
        <v>-6.922060364396057</v>
      </c>
      <c r="G38" s="4">
        <f t="shared" si="1"/>
        <v>1.3465983552713512</v>
      </c>
      <c r="I38" s="6">
        <f t="shared" si="2"/>
        <v>0.12013041987680578</v>
      </c>
      <c r="J38">
        <f t="shared" si="3"/>
        <v>1</v>
      </c>
    </row>
    <row r="39" spans="1:10" ht="12.75">
      <c r="A39">
        <f>'Raw Data'!A34</f>
        <v>30</v>
      </c>
      <c r="B39">
        <f>'Raw Data'!B34</f>
        <v>1</v>
      </c>
      <c r="C39" s="3">
        <f t="shared" si="4"/>
        <v>0.0010836252080440175</v>
      </c>
      <c r="D39" s="3">
        <f t="shared" si="5"/>
        <v>0.0008638408768578379</v>
      </c>
      <c r="E39" s="4">
        <f t="shared" si="0"/>
        <v>-7.05412197642508</v>
      </c>
      <c r="G39" s="4">
        <f t="shared" si="1"/>
        <v>1.1800066377878067</v>
      </c>
      <c r="I39" s="6">
        <f t="shared" si="2"/>
        <v>0.03240238964767063</v>
      </c>
      <c r="J39">
        <f t="shared" si="3"/>
        <v>1</v>
      </c>
    </row>
    <row r="40" spans="1:10" ht="12.75">
      <c r="A40">
        <f>'Raw Data'!A35</f>
        <v>31</v>
      </c>
      <c r="B40">
        <f>'Raw Data'!B35</f>
        <v>1</v>
      </c>
      <c r="C40" s="3">
        <f t="shared" si="4"/>
        <v>0.0009500782860063242</v>
      </c>
      <c r="D40" s="3">
        <f t="shared" si="5"/>
        <v>0.000757380368761186</v>
      </c>
      <c r="E40" s="4">
        <f t="shared" si="0"/>
        <v>-7.185644962080989</v>
      </c>
      <c r="G40" s="4">
        <f t="shared" si="1"/>
        <v>1.03458158372778</v>
      </c>
      <c r="I40" s="6">
        <f t="shared" si="2"/>
        <v>0.0011958859331214645</v>
      </c>
      <c r="J40">
        <f t="shared" si="3"/>
        <v>1</v>
      </c>
    </row>
    <row r="41" spans="1:10" ht="12.75">
      <c r="A41">
        <f>'Raw Data'!A36</f>
        <v>32</v>
      </c>
      <c r="B41">
        <f>'Raw Data'!B36</f>
        <v>3</v>
      </c>
      <c r="C41" s="3">
        <f t="shared" si="4"/>
        <v>0.0008334103190158919</v>
      </c>
      <c r="D41" s="3">
        <f t="shared" si="5"/>
        <v>0.0006643753720537427</v>
      </c>
      <c r="E41" s="4">
        <f t="shared" si="0"/>
        <v>-21.949989746587754</v>
      </c>
      <c r="G41" s="4">
        <f t="shared" si="1"/>
        <v>0.9075367582254125</v>
      </c>
      <c r="I41" s="6">
        <f t="shared" si="2"/>
        <v>4.378402418177815</v>
      </c>
      <c r="J41">
        <f t="shared" si="3"/>
        <v>9</v>
      </c>
    </row>
    <row r="42" spans="1:10" ht="12.75">
      <c r="A42">
        <f>'Raw Data'!A37</f>
        <v>33</v>
      </c>
      <c r="B42">
        <f>'Raw Data'!B37</f>
        <v>2</v>
      </c>
      <c r="C42" s="3">
        <f t="shared" si="4"/>
        <v>0.0007314154966190919</v>
      </c>
      <c r="D42" s="3">
        <f t="shared" si="5"/>
        <v>0.0005830674658144186</v>
      </c>
      <c r="E42" s="4">
        <f t="shared" si="0"/>
        <v>-14.89441531300085</v>
      </c>
      <c r="G42" s="4">
        <f t="shared" si="1"/>
        <v>0.7964701583024958</v>
      </c>
      <c r="I42" s="6">
        <f t="shared" si="2"/>
        <v>1.4484840798564196</v>
      </c>
      <c r="J42">
        <f t="shared" si="3"/>
        <v>4</v>
      </c>
    </row>
    <row r="43" spans="1:10" ht="12.75">
      <c r="A43">
        <f>'Raw Data'!A38</f>
        <v>34</v>
      </c>
      <c r="B43">
        <f>'Raw Data'!B38</f>
        <v>0</v>
      </c>
      <c r="C43" s="3">
        <f t="shared" si="4"/>
        <v>0.0006421892770621236</v>
      </c>
      <c r="D43" s="3">
        <f t="shared" si="5"/>
        <v>0.0005119383935405014</v>
      </c>
      <c r="E43" s="4">
        <f t="shared" si="0"/>
        <v>0</v>
      </c>
      <c r="G43" s="4">
        <f t="shared" si="1"/>
        <v>0.6993078455763249</v>
      </c>
      <c r="I43" s="6">
        <f t="shared" si="2"/>
        <v>0.48903146288460103</v>
      </c>
      <c r="J43">
        <f t="shared" si="3"/>
        <v>0</v>
      </c>
    </row>
    <row r="44" spans="1:10" ht="12.75">
      <c r="A44">
        <f>'Raw Data'!A39</f>
        <v>35</v>
      </c>
      <c r="B44">
        <f>'Raw Data'!B39</f>
        <v>1</v>
      </c>
      <c r="C44" s="3">
        <f t="shared" si="4"/>
        <v>0.0005640848132135895</v>
      </c>
      <c r="D44" s="3">
        <f t="shared" si="5"/>
        <v>0.0004496753269040077</v>
      </c>
      <c r="E44" s="4">
        <f t="shared" si="0"/>
        <v>-7.706984731372113</v>
      </c>
      <c r="G44" s="4">
        <f t="shared" si="1"/>
        <v>0.6142564965508744</v>
      </c>
      <c r="I44" s="6">
        <f t="shared" si="2"/>
        <v>0.14879805045320554</v>
      </c>
      <c r="J44">
        <f t="shared" si="3"/>
        <v>1</v>
      </c>
    </row>
    <row r="45" spans="1:10" ht="12.75">
      <c r="A45">
        <f>'Raw Data'!A40</f>
        <v>36</v>
      </c>
      <c r="B45">
        <f>'Raw Data'!B40</f>
        <v>1</v>
      </c>
      <c r="C45" s="3">
        <f t="shared" si="4"/>
        <v>0.00049567615072376</v>
      </c>
      <c r="D45" s="3">
        <f t="shared" si="5"/>
        <v>0.00039514152817801327</v>
      </c>
      <c r="E45" s="4">
        <f t="shared" si="0"/>
        <v>-7.836266558052133</v>
      </c>
      <c r="G45" s="4">
        <f t="shared" si="1"/>
        <v>0.5397633274911661</v>
      </c>
      <c r="I45" s="6">
        <f t="shared" si="2"/>
        <v>0.21181779472200365</v>
      </c>
      <c r="J45">
        <f t="shared" si="3"/>
        <v>1</v>
      </c>
    </row>
    <row r="46" spans="1:10" ht="12.75">
      <c r="A46">
        <f>'Raw Data'!A41</f>
        <v>37</v>
      </c>
      <c r="B46">
        <f>'Raw Data'!B41</f>
        <v>0</v>
      </c>
      <c r="C46" s="3">
        <f t="shared" si="4"/>
        <v>0.00043572705190565524</v>
      </c>
      <c r="D46" s="3">
        <f t="shared" si="5"/>
        <v>0.000347351497357906</v>
      </c>
      <c r="E46" s="4">
        <f t="shared" si="0"/>
        <v>0</v>
      </c>
      <c r="G46" s="4">
        <f t="shared" si="1"/>
        <v>0.47448214539089956</v>
      </c>
      <c r="I46" s="6">
        <f t="shared" si="2"/>
        <v>0.22513330629475076</v>
      </c>
      <c r="J46">
        <f t="shared" si="3"/>
        <v>0</v>
      </c>
    </row>
    <row r="47" spans="1:10" ht="12.75">
      <c r="A47">
        <f>'Raw Data'!A42</f>
        <v>38</v>
      </c>
      <c r="B47">
        <f>'Raw Data'!B42</f>
        <v>0</v>
      </c>
      <c r="C47" s="3">
        <f t="shared" si="4"/>
        <v>0.00038316451225348574</v>
      </c>
      <c r="D47" s="3">
        <f t="shared" si="5"/>
        <v>0.0003054498601442758</v>
      </c>
      <c r="E47" s="4">
        <f t="shared" si="0"/>
        <v>0</v>
      </c>
      <c r="G47" s="4">
        <f t="shared" si="1"/>
        <v>0.41724450895708076</v>
      </c>
      <c r="I47" s="6">
        <f t="shared" si="2"/>
        <v>0.17409298025483544</v>
      </c>
      <c r="J47">
        <f t="shared" si="3"/>
        <v>0</v>
      </c>
    </row>
    <row r="48" spans="1:10" ht="12.75">
      <c r="A48">
        <f>'Raw Data'!A43</f>
        <v>39</v>
      </c>
      <c r="B48">
        <f>'Raw Data'!B43</f>
        <v>1</v>
      </c>
      <c r="C48" s="3">
        <f t="shared" si="4"/>
        <v>0.00033705620613363015</v>
      </c>
      <c r="D48" s="3">
        <f t="shared" si="5"/>
        <v>0.00026869338817099944</v>
      </c>
      <c r="E48" s="4">
        <f t="shared" si="0"/>
        <v>-8.221939649377997</v>
      </c>
      <c r="G48" s="4">
        <f t="shared" si="1"/>
        <v>0.3670351682415852</v>
      </c>
      <c r="I48" s="6">
        <f t="shared" si="2"/>
        <v>0.40064447824295835</v>
      </c>
      <c r="J48">
        <f t="shared" si="3"/>
        <v>1</v>
      </c>
    </row>
    <row r="49" spans="1:10" ht="12.75">
      <c r="A49">
        <f>'Raw Data'!A44</f>
        <v>40</v>
      </c>
      <c r="B49">
        <f>'Raw Data'!B44</f>
        <v>1</v>
      </c>
      <c r="C49" s="3">
        <f t="shared" si="4"/>
        <v>0.00029659123387118156</v>
      </c>
      <c r="D49" s="3">
        <f t="shared" si="5"/>
        <v>0.00023643565102928304</v>
      </c>
      <c r="E49" s="4">
        <f t="shared" si="0"/>
        <v>-8.349834475726233</v>
      </c>
      <c r="G49" s="4">
        <f t="shared" si="1"/>
        <v>0.32297109930600065</v>
      </c>
      <c r="I49" s="6">
        <f t="shared" si="2"/>
        <v>0.45836813237492524</v>
      </c>
      <c r="J49">
        <f t="shared" si="3"/>
        <v>1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59</v>
      </c>
    </row>
    <row r="2" ht="12.75">
      <c r="A2" t="s">
        <v>60</v>
      </c>
    </row>
    <row r="3" ht="12.75">
      <c r="A3" t="s">
        <v>61</v>
      </c>
    </row>
    <row r="5" spans="4:8" ht="12.75">
      <c r="D5" s="2" t="s">
        <v>8</v>
      </c>
      <c r="E5" s="2"/>
      <c r="G5" s="2" t="s">
        <v>57</v>
      </c>
      <c r="H5" s="2"/>
    </row>
    <row r="6" spans="1:7" ht="12.75">
      <c r="A6" s="1" t="s">
        <v>1</v>
      </c>
      <c r="B6" s="1" t="s">
        <v>2</v>
      </c>
      <c r="C6" s="1"/>
      <c r="D6" s="1" t="s">
        <v>11</v>
      </c>
      <c r="E6" s="1"/>
      <c r="F6" s="1"/>
      <c r="G6" s="1" t="s">
        <v>11</v>
      </c>
    </row>
    <row r="7" spans="1:8" ht="12.75">
      <c r="A7">
        <f>'Raw Data'!A4</f>
        <v>0</v>
      </c>
      <c r="B7">
        <f>'Raw Data'!B4</f>
        <v>350</v>
      </c>
      <c r="D7" s="4">
        <f>'NBD_OTB Parameter Estimation'!G9</f>
        <v>353.97256185032234</v>
      </c>
      <c r="E7" s="5">
        <f>($B7-D7)^2/D7</f>
        <v>0.04458325123321151</v>
      </c>
      <c r="G7">
        <f>'Raw Data'!D4</f>
        <v>350</v>
      </c>
      <c r="H7" s="5">
        <f>($B7-G7)^2/G7</f>
        <v>0</v>
      </c>
    </row>
    <row r="8" spans="1:8" ht="12.75">
      <c r="A8">
        <f>'Raw Data'!A5</f>
        <v>1</v>
      </c>
      <c r="B8">
        <f>'Raw Data'!B5</f>
        <v>437</v>
      </c>
      <c r="D8" s="4">
        <f>'NBD_OTB Parameter Estimation'!G10</f>
        <v>436.9998902029714</v>
      </c>
      <c r="E8" s="5">
        <f aca="true" t="shared" si="0" ref="E8:E26">($B8-D8)^2/D8</f>
        <v>2.7586705984304878E-11</v>
      </c>
      <c r="G8">
        <f>'Raw Data'!D5</f>
        <v>437</v>
      </c>
      <c r="H8" s="5">
        <f aca="true" t="shared" si="1" ref="H8:H26">($B8-G8)^2/G8</f>
        <v>0</v>
      </c>
    </row>
    <row r="9" spans="1:8" ht="12.75">
      <c r="A9">
        <f>'Raw Data'!A6</f>
        <v>2</v>
      </c>
      <c r="B9">
        <f>'Raw Data'!B6</f>
        <v>118</v>
      </c>
      <c r="D9" s="4">
        <f>'NBD_OTB Parameter Estimation'!G11</f>
        <v>107.38401674596543</v>
      </c>
      <c r="E9" s="5">
        <f t="shared" si="0"/>
        <v>1.0494960410779828</v>
      </c>
      <c r="G9">
        <f>'Raw Data'!D6</f>
        <v>95</v>
      </c>
      <c r="H9" s="5">
        <f t="shared" si="1"/>
        <v>5.568421052631579</v>
      </c>
    </row>
    <row r="10" spans="1:8" ht="12.75">
      <c r="A10">
        <f>'Raw Data'!A7</f>
        <v>3</v>
      </c>
      <c r="B10">
        <f>'Raw Data'!B7</f>
        <v>84</v>
      </c>
      <c r="D10" s="4">
        <f>'NBD_OTB Parameter Estimation'!G12</f>
        <v>79.95448378590274</v>
      </c>
      <c r="E10" s="5">
        <f t="shared" si="0"/>
        <v>0.20469397916880136</v>
      </c>
      <c r="G10">
        <f>'Raw Data'!D7</f>
        <v>80</v>
      </c>
      <c r="H10" s="5">
        <f t="shared" si="1"/>
        <v>0.2</v>
      </c>
    </row>
    <row r="11" spans="1:8" ht="12.75">
      <c r="A11">
        <f>'Raw Data'!A8</f>
        <v>4</v>
      </c>
      <c r="B11">
        <f>'Raw Data'!B8</f>
        <v>69</v>
      </c>
      <c r="D11" s="4">
        <f>'NBD_OTB Parameter Estimation'!G13</f>
        <v>62.45685602212788</v>
      </c>
      <c r="E11" s="5">
        <f t="shared" si="0"/>
        <v>0.6854769170576891</v>
      </c>
      <c r="G11">
        <f>'Raw Data'!D8</f>
        <v>69</v>
      </c>
      <c r="H11" s="5">
        <f t="shared" si="1"/>
        <v>0</v>
      </c>
    </row>
    <row r="12" spans="1:8" ht="12.75">
      <c r="A12">
        <f>'Raw Data'!A9</f>
        <v>5</v>
      </c>
      <c r="B12">
        <f>'Raw Data'!B9</f>
        <v>55</v>
      </c>
      <c r="D12" s="4">
        <f>'NBD_OTB Parameter Estimation'!G14</f>
        <v>50.15964116285946</v>
      </c>
      <c r="E12" s="5">
        <f t="shared" si="0"/>
        <v>0.467090137192459</v>
      </c>
      <c r="G12">
        <f>'Raw Data'!D9</f>
        <v>57</v>
      </c>
      <c r="H12" s="5">
        <f t="shared" si="1"/>
        <v>0.07017543859649122</v>
      </c>
    </row>
    <row r="13" spans="1:8" ht="12.75">
      <c r="A13">
        <f>'Raw Data'!A10</f>
        <v>6</v>
      </c>
      <c r="B13">
        <f>'Raw Data'!B10</f>
        <v>37</v>
      </c>
      <c r="D13" s="4">
        <f>'NBD_OTB Parameter Estimation'!G15</f>
        <v>41.01776158723868</v>
      </c>
      <c r="E13" s="5">
        <f t="shared" si="0"/>
        <v>0.39354678430119067</v>
      </c>
      <c r="G13">
        <f>'Raw Data'!D10</f>
        <v>47</v>
      </c>
      <c r="H13" s="5">
        <f t="shared" si="1"/>
        <v>2.127659574468085</v>
      </c>
    </row>
    <row r="14" spans="1:8" ht="12.75">
      <c r="A14">
        <f>'Raw Data'!A11</f>
        <v>7</v>
      </c>
      <c r="B14">
        <f>'Raw Data'!B11</f>
        <v>22</v>
      </c>
      <c r="D14" s="4">
        <f>'NBD_OTB Parameter Estimation'!G16</f>
        <v>33.97084326898105</v>
      </c>
      <c r="E14" s="5">
        <f t="shared" si="0"/>
        <v>4.218355353614606</v>
      </c>
      <c r="G14">
        <f>'Raw Data'!D11</f>
        <v>38</v>
      </c>
      <c r="H14" s="5">
        <f t="shared" si="1"/>
        <v>6.7368421052631575</v>
      </c>
    </row>
    <row r="15" spans="1:8" ht="12.75">
      <c r="A15">
        <f>'Raw Data'!A12</f>
        <v>8</v>
      </c>
      <c r="B15">
        <f>'Raw Data'!B12</f>
        <v>18</v>
      </c>
      <c r="D15" s="4">
        <f>'NBD_OTB Parameter Estimation'!G17</f>
        <v>28.400946700463138</v>
      </c>
      <c r="E15" s="5">
        <f t="shared" si="0"/>
        <v>3.809017122098642</v>
      </c>
      <c r="G15">
        <f>'Raw Data'!D12</f>
        <v>33</v>
      </c>
      <c r="H15" s="5">
        <f t="shared" si="1"/>
        <v>6.818181818181818</v>
      </c>
    </row>
    <row r="16" spans="1:8" ht="12.75">
      <c r="A16">
        <f>'Raw Data'!A13</f>
        <v>9</v>
      </c>
      <c r="B16">
        <f>'Raw Data'!B13</f>
        <v>17</v>
      </c>
      <c r="D16" s="4">
        <f>'NBD_OTB Parameter Estimation'!G18</f>
        <v>23.917491006698917</v>
      </c>
      <c r="E16" s="5">
        <f t="shared" si="0"/>
        <v>2.000698226011996</v>
      </c>
      <c r="G16">
        <f>'Raw Data'!D13</f>
        <v>27</v>
      </c>
      <c r="H16" s="5">
        <f t="shared" si="1"/>
        <v>3.7037037037037037</v>
      </c>
    </row>
    <row r="17" spans="1:8" ht="12.75">
      <c r="A17">
        <f>'Raw Data'!A14</f>
        <v>10</v>
      </c>
      <c r="B17">
        <f>'Raw Data'!B14</f>
        <v>23</v>
      </c>
      <c r="D17" s="4">
        <f>'NBD_OTB Parameter Estimation'!G19</f>
        <v>20.25848945762826</v>
      </c>
      <c r="E17" s="5">
        <f t="shared" si="0"/>
        <v>0.3709990357205683</v>
      </c>
      <c r="G17">
        <f>'Raw Data'!D14</f>
        <v>23</v>
      </c>
      <c r="H17" s="5">
        <f t="shared" si="1"/>
        <v>0</v>
      </c>
    </row>
    <row r="18" spans="1:8" ht="12.75">
      <c r="A18">
        <f>'Raw Data'!A15</f>
        <v>11</v>
      </c>
      <c r="B18">
        <f>'Raw Data'!B15</f>
        <v>10</v>
      </c>
      <c r="D18" s="4">
        <f>'NBD_OTB Parameter Estimation'!G20</f>
        <v>17.240120548200828</v>
      </c>
      <c r="E18" s="5">
        <f t="shared" si="0"/>
        <v>3.0405440267034747</v>
      </c>
      <c r="G18">
        <f>'Raw Data'!D15</f>
        <v>18</v>
      </c>
      <c r="H18" s="5">
        <f t="shared" si="1"/>
        <v>3.5555555555555554</v>
      </c>
    </row>
    <row r="19" spans="1:8" ht="12.75">
      <c r="A19">
        <f>'Raw Data'!A16</f>
        <v>12</v>
      </c>
      <c r="B19">
        <f>'Raw Data'!B16</f>
        <v>24</v>
      </c>
      <c r="D19" s="4">
        <f>'NBD_OTB Parameter Estimation'!G21</f>
        <v>14.728812472284792</v>
      </c>
      <c r="E19" s="5">
        <f t="shared" si="0"/>
        <v>5.835834921233698</v>
      </c>
      <c r="G19">
        <f>'Raw Data'!D16</f>
        <v>16</v>
      </c>
      <c r="H19" s="5">
        <f t="shared" si="1"/>
        <v>4</v>
      </c>
    </row>
    <row r="20" spans="1:8" ht="12.75">
      <c r="A20">
        <f>'Raw Data'!A17</f>
        <v>13</v>
      </c>
      <c r="B20">
        <f>'Raw Data'!B17</f>
        <v>14</v>
      </c>
      <c r="D20" s="4">
        <f>'NBD_OTB Parameter Estimation'!G22</f>
        <v>12.624772873337989</v>
      </c>
      <c r="E20" s="5">
        <f t="shared" si="0"/>
        <v>0.1498046474880467</v>
      </c>
      <c r="G20">
        <f>'Raw Data'!D17</f>
        <v>13</v>
      </c>
      <c r="H20" s="5">
        <f t="shared" si="1"/>
        <v>0.07692307692307693</v>
      </c>
    </row>
    <row r="21" spans="1:8" ht="12.75">
      <c r="A21">
        <f>'Raw Data'!A18</f>
        <v>14</v>
      </c>
      <c r="B21">
        <f>'Raw Data'!B18</f>
        <v>14</v>
      </c>
      <c r="D21" s="4">
        <f>'NBD_OTB Parameter Estimation'!G23</f>
        <v>10.85175636350149</v>
      </c>
      <c r="E21" s="5">
        <f t="shared" si="0"/>
        <v>0.9133487393883288</v>
      </c>
      <c r="G21">
        <f>'Raw Data'!D18</f>
        <v>11</v>
      </c>
      <c r="H21" s="5">
        <f t="shared" si="1"/>
        <v>0.8181818181818182</v>
      </c>
    </row>
    <row r="22" spans="1:8" ht="12.75">
      <c r="A22">
        <f>'Raw Data'!A19</f>
        <v>15</v>
      </c>
      <c r="B22">
        <f>'Raw Data'!B19</f>
        <v>8</v>
      </c>
      <c r="D22" s="4">
        <f>'NBD_OTB Parameter Estimation'!G24</f>
        <v>9.35043032909297</v>
      </c>
      <c r="E22" s="5">
        <f t="shared" si="0"/>
        <v>0.19503509566399257</v>
      </c>
      <c r="G22">
        <f>'Raw Data'!D19</f>
        <v>9</v>
      </c>
      <c r="H22" s="5">
        <f t="shared" si="1"/>
        <v>0.1111111111111111</v>
      </c>
    </row>
    <row r="23" spans="1:8" ht="12.75">
      <c r="A23">
        <f>'Raw Data'!A20</f>
        <v>16</v>
      </c>
      <c r="B23">
        <f>'Raw Data'!B20</f>
        <v>6</v>
      </c>
      <c r="D23" s="4">
        <f>'NBD_OTB Parameter Estimation'!G25</f>
        <v>8.073916979255568</v>
      </c>
      <c r="E23" s="5">
        <f t="shared" si="0"/>
        <v>0.532719329155291</v>
      </c>
      <c r="G23">
        <f>'Raw Data'!D20</f>
        <v>7</v>
      </c>
      <c r="H23" s="5">
        <f t="shared" si="1"/>
        <v>0.14285714285714285</v>
      </c>
    </row>
    <row r="24" spans="1:8" ht="12.75">
      <c r="A24">
        <f>'Raw Data'!A21</f>
        <v>17</v>
      </c>
      <c r="B24">
        <f>'Raw Data'!B21</f>
        <v>9</v>
      </c>
      <c r="D24" s="4">
        <f>'NBD_OTB Parameter Estimation'!G26</f>
        <v>6.984705368323198</v>
      </c>
      <c r="E24" s="5">
        <f t="shared" si="0"/>
        <v>0.581472265227467</v>
      </c>
      <c r="G24">
        <f>'Raw Data'!D21</f>
        <v>6</v>
      </c>
      <c r="H24" s="5">
        <f t="shared" si="1"/>
        <v>1.5</v>
      </c>
    </row>
    <row r="25" spans="1:8" ht="12.75">
      <c r="A25">
        <f>'Raw Data'!A22</f>
        <v>18</v>
      </c>
      <c r="B25">
        <f>'Raw Data'!B22</f>
        <v>6</v>
      </c>
      <c r="D25" s="4">
        <f>'NBD_OTB Parameter Estimation'!G27</f>
        <v>6.0524559705897305</v>
      </c>
      <c r="E25" s="5">
        <f t="shared" si="0"/>
        <v>0.00045463013095534545</v>
      </c>
      <c r="G25">
        <f>'Raw Data'!D22</f>
        <v>5</v>
      </c>
      <c r="H25" s="5">
        <f t="shared" si="1"/>
        <v>0.2</v>
      </c>
    </row>
    <row r="26" spans="1:8" ht="12.75">
      <c r="A26">
        <f>'Raw Data'!A23</f>
        <v>19</v>
      </c>
      <c r="B26">
        <f>1366-SUM(B7:B25)</f>
        <v>45</v>
      </c>
      <c r="D26" s="4">
        <f>1366-SUM(D7:D25)</f>
        <v>41.6000473042543</v>
      </c>
      <c r="E26" s="5">
        <f t="shared" si="0"/>
        <v>0.2778765670328037</v>
      </c>
      <c r="G26">
        <f>1366-SUM(G7:G25)</f>
        <v>25</v>
      </c>
      <c r="H26" s="5">
        <f t="shared" si="1"/>
        <v>16</v>
      </c>
    </row>
    <row r="27" spans="4:8" ht="12.75">
      <c r="D27" s="4"/>
      <c r="E27" s="5"/>
      <c r="H27" s="5"/>
    </row>
    <row r="28" spans="4:8" ht="12.75">
      <c r="D28" s="9" t="s">
        <v>15</v>
      </c>
      <c r="E28" s="4">
        <f>SUM(E7:E26)</f>
        <v>24.771047069528795</v>
      </c>
      <c r="G28" s="9" t="s">
        <v>15</v>
      </c>
      <c r="H28" s="4">
        <f>SUM(H7:H26)</f>
        <v>51.62961239747355</v>
      </c>
    </row>
    <row r="29" spans="4:8" ht="12.75">
      <c r="D29" s="9" t="s">
        <v>55</v>
      </c>
      <c r="E29">
        <v>16</v>
      </c>
      <c r="G29" s="9" t="s">
        <v>55</v>
      </c>
      <c r="H29">
        <v>2</v>
      </c>
    </row>
    <row r="30" spans="4:8" ht="12.75">
      <c r="D30" s="1" t="s">
        <v>16</v>
      </c>
      <c r="E30" s="6">
        <f>CHIINV(0.05,E29)</f>
        <v>26.296220935762005</v>
      </c>
      <c r="G30" s="1" t="s">
        <v>16</v>
      </c>
      <c r="H30" s="6">
        <f>CHIINV(0.05,H29)</f>
        <v>5.991476356825842</v>
      </c>
    </row>
    <row r="31" spans="4:8" ht="12.75">
      <c r="D31" s="1" t="s">
        <v>17</v>
      </c>
      <c r="E31" s="6">
        <f>CHIDIST(E28,E29)</f>
        <v>0.07396465024346725</v>
      </c>
      <c r="G31" s="1" t="s">
        <v>17</v>
      </c>
      <c r="H31" s="6">
        <f>CHIDIST(H28,H29)</f>
        <v>6.148541610748603E-12</v>
      </c>
    </row>
    <row r="33" ht="12.75">
      <c r="A33" t="s">
        <v>58</v>
      </c>
    </row>
    <row r="34" ht="12.75">
      <c r="A34" t="s">
        <v>56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">
      <selection activeCell="A1" sqref="A1"/>
    </sheetView>
  </sheetViews>
  <sheetFormatPr defaultColWidth="9.140625" defaultRowHeight="12.75"/>
  <cols>
    <col min="2" max="2" width="11.8515625" style="0" customWidth="1"/>
  </cols>
  <sheetData>
    <row r="1" ht="12.75">
      <c r="A1" t="s">
        <v>48</v>
      </c>
    </row>
    <row r="3" spans="1:2" ht="12.75">
      <c r="A3" t="s">
        <v>3</v>
      </c>
      <c r="B3" s="5">
        <f>'NBD_OTB Parameter Estimation'!B4</f>
        <v>0.5071736870312076</v>
      </c>
    </row>
    <row r="4" spans="1:2" ht="12.75">
      <c r="A4" t="s">
        <v>4</v>
      </c>
      <c r="B4" s="5">
        <f>'NBD_OTB Parameter Estimation'!B5</f>
        <v>0.12243186558547425</v>
      </c>
    </row>
    <row r="5" spans="1:2" ht="12.75">
      <c r="A5" t="s">
        <v>5</v>
      </c>
      <c r="B5" s="5">
        <f>'NBD_OTB Parameter Estimation'!B6</f>
        <v>0.20282319897568477</v>
      </c>
    </row>
    <row r="7" spans="1:2" ht="12.75">
      <c r="A7" s="1" t="s">
        <v>1</v>
      </c>
      <c r="B7" s="1" t="s">
        <v>47</v>
      </c>
    </row>
    <row r="8" spans="1:2" ht="12.75">
      <c r="A8">
        <v>0</v>
      </c>
      <c r="B8" s="5">
        <f>(B$3+A8)/(B$4+1)</f>
        <v>0.45185253785240637</v>
      </c>
    </row>
    <row r="9" spans="1:2" ht="12.75">
      <c r="A9">
        <v>1</v>
      </c>
      <c r="B9" s="5">
        <f>(B$3+A9)/(B$4+1)*(1-B5/(B5+(1-B5)*B3/(B4+1)*(B4/(B4+1))^B3))</f>
        <v>0.49146015435422297</v>
      </c>
    </row>
    <row r="10" spans="1:2" ht="12.75">
      <c r="A10">
        <v>2</v>
      </c>
      <c r="B10" s="5">
        <f aca="true" t="shared" si="0" ref="B10:B48">(B$3+A10)/(B$4+1)</f>
        <v>2.2336978875091322</v>
      </c>
    </row>
    <row r="11" spans="1:2" ht="12.75">
      <c r="A11">
        <v>3</v>
      </c>
      <c r="B11" s="5">
        <f t="shared" si="0"/>
        <v>3.124620562337495</v>
      </c>
    </row>
    <row r="12" spans="1:2" ht="12.75">
      <c r="A12">
        <v>4</v>
      </c>
      <c r="B12" s="5">
        <f t="shared" si="0"/>
        <v>4.015543237165858</v>
      </c>
    </row>
    <row r="13" spans="1:2" ht="12.75">
      <c r="A13">
        <v>5</v>
      </c>
      <c r="B13" s="5">
        <f t="shared" si="0"/>
        <v>4.90646591199422</v>
      </c>
    </row>
    <row r="14" spans="1:2" ht="12.75">
      <c r="A14">
        <v>6</v>
      </c>
      <c r="B14" s="5">
        <f t="shared" si="0"/>
        <v>5.797388586822583</v>
      </c>
    </row>
    <row r="15" spans="1:2" ht="12.75">
      <c r="A15">
        <v>7</v>
      </c>
      <c r="B15" s="5">
        <f t="shared" si="0"/>
        <v>6.688311261650946</v>
      </c>
    </row>
    <row r="16" spans="1:2" ht="12.75">
      <c r="A16">
        <v>8</v>
      </c>
      <c r="B16" s="5">
        <f t="shared" si="0"/>
        <v>7.579233936479308</v>
      </c>
    </row>
    <row r="17" spans="1:2" ht="12.75">
      <c r="A17">
        <v>9</v>
      </c>
      <c r="B17" s="5">
        <f t="shared" si="0"/>
        <v>8.47015661130767</v>
      </c>
    </row>
    <row r="18" spans="1:2" ht="12.75">
      <c r="A18">
        <v>10</v>
      </c>
      <c r="B18" s="5">
        <f t="shared" si="0"/>
        <v>9.361079286136034</v>
      </c>
    </row>
    <row r="19" spans="1:2" ht="12.75">
      <c r="A19">
        <v>11</v>
      </c>
      <c r="B19" s="5">
        <f t="shared" si="0"/>
        <v>10.252001960964396</v>
      </c>
    </row>
    <row r="20" spans="1:2" ht="12.75">
      <c r="A20">
        <v>12</v>
      </c>
      <c r="B20" s="5">
        <f t="shared" si="0"/>
        <v>11.14292463579276</v>
      </c>
    </row>
    <row r="21" spans="1:2" ht="12.75">
      <c r="A21">
        <v>13</v>
      </c>
      <c r="B21" s="5">
        <f t="shared" si="0"/>
        <v>12.033847310621121</v>
      </c>
    </row>
    <row r="22" spans="1:2" ht="12.75">
      <c r="A22">
        <v>14</v>
      </c>
      <c r="B22" s="5">
        <f t="shared" si="0"/>
        <v>12.924769985449485</v>
      </c>
    </row>
    <row r="23" spans="1:2" ht="12.75">
      <c r="A23">
        <v>15</v>
      </c>
      <c r="B23" s="5">
        <f t="shared" si="0"/>
        <v>13.815692660277847</v>
      </c>
    </row>
    <row r="24" spans="1:2" ht="12.75">
      <c r="A24">
        <v>16</v>
      </c>
      <c r="B24" s="5">
        <f t="shared" si="0"/>
        <v>14.706615335106212</v>
      </c>
    </row>
    <row r="25" spans="1:2" ht="12.75">
      <c r="A25">
        <v>17</v>
      </c>
      <c r="B25" s="5">
        <f t="shared" si="0"/>
        <v>15.597538009934574</v>
      </c>
    </row>
    <row r="26" spans="1:2" ht="12.75">
      <c r="A26">
        <v>18</v>
      </c>
      <c r="B26" s="5">
        <f t="shared" si="0"/>
        <v>16.488460684762938</v>
      </c>
    </row>
    <row r="27" spans="1:2" ht="12.75">
      <c r="A27">
        <v>19</v>
      </c>
      <c r="B27" s="5">
        <f t="shared" si="0"/>
        <v>17.3793833595913</v>
      </c>
    </row>
    <row r="28" spans="1:2" ht="12.75">
      <c r="A28">
        <v>20</v>
      </c>
      <c r="B28" s="5">
        <f t="shared" si="0"/>
        <v>18.270306034419665</v>
      </c>
    </row>
    <row r="29" spans="1:2" ht="12.75">
      <c r="A29">
        <v>21</v>
      </c>
      <c r="B29" s="5">
        <f t="shared" si="0"/>
        <v>19.161228709248025</v>
      </c>
    </row>
    <row r="30" spans="1:2" ht="12.75">
      <c r="A30">
        <v>22</v>
      </c>
      <c r="B30" s="5">
        <f t="shared" si="0"/>
        <v>20.05215138407639</v>
      </c>
    </row>
    <row r="31" spans="1:2" ht="12.75">
      <c r="A31">
        <v>23</v>
      </c>
      <c r="B31" s="5">
        <f t="shared" si="0"/>
        <v>20.943074058904752</v>
      </c>
    </row>
    <row r="32" spans="1:2" ht="12.75">
      <c r="A32">
        <v>24</v>
      </c>
      <c r="B32" s="5">
        <f t="shared" si="0"/>
        <v>21.833996733733116</v>
      </c>
    </row>
    <row r="33" spans="1:2" ht="12.75">
      <c r="A33">
        <v>25</v>
      </c>
      <c r="B33" s="5">
        <f t="shared" si="0"/>
        <v>22.724919408561476</v>
      </c>
    </row>
    <row r="34" spans="1:2" ht="12.75">
      <c r="A34">
        <v>26</v>
      </c>
      <c r="B34" s="5">
        <f t="shared" si="0"/>
        <v>23.61584208338984</v>
      </c>
    </row>
    <row r="35" spans="1:2" ht="12.75">
      <c r="A35">
        <v>27</v>
      </c>
      <c r="B35" s="5">
        <f t="shared" si="0"/>
        <v>24.506764758218203</v>
      </c>
    </row>
    <row r="36" spans="1:2" ht="12.75">
      <c r="A36">
        <v>28</v>
      </c>
      <c r="B36" s="5">
        <f t="shared" si="0"/>
        <v>25.397687433046567</v>
      </c>
    </row>
    <row r="37" spans="1:2" ht="12.75">
      <c r="A37">
        <v>29</v>
      </c>
      <c r="B37" s="5">
        <f t="shared" si="0"/>
        <v>26.288610107874927</v>
      </c>
    </row>
    <row r="38" spans="1:2" ht="12.75">
      <c r="A38">
        <v>30</v>
      </c>
      <c r="B38" s="5">
        <f t="shared" si="0"/>
        <v>27.17953278270329</v>
      </c>
    </row>
    <row r="39" spans="1:2" ht="12.75">
      <c r="A39">
        <v>31</v>
      </c>
      <c r="B39" s="5">
        <f t="shared" si="0"/>
        <v>28.070455457531654</v>
      </c>
    </row>
    <row r="40" spans="1:2" ht="12.75">
      <c r="A40">
        <v>32</v>
      </c>
      <c r="B40" s="5">
        <f t="shared" si="0"/>
        <v>28.961378132360014</v>
      </c>
    </row>
    <row r="41" spans="1:2" ht="12.75">
      <c r="A41">
        <v>33</v>
      </c>
      <c r="B41" s="5">
        <f t="shared" si="0"/>
        <v>29.852300807188378</v>
      </c>
    </row>
    <row r="42" spans="1:2" ht="12.75">
      <c r="A42">
        <v>34</v>
      </c>
      <c r="B42" s="5">
        <f t="shared" si="0"/>
        <v>30.743223482016738</v>
      </c>
    </row>
    <row r="43" spans="1:2" ht="12.75">
      <c r="A43">
        <v>35</v>
      </c>
      <c r="B43" s="5">
        <f t="shared" si="0"/>
        <v>31.6341461568451</v>
      </c>
    </row>
    <row r="44" spans="1:2" ht="12.75">
      <c r="A44">
        <v>36</v>
      </c>
      <c r="B44" s="5">
        <f t="shared" si="0"/>
        <v>32.525068831673465</v>
      </c>
    </row>
    <row r="45" spans="1:2" ht="12.75">
      <c r="A45">
        <v>37</v>
      </c>
      <c r="B45" s="5">
        <f t="shared" si="0"/>
        <v>33.415991506501825</v>
      </c>
    </row>
    <row r="46" spans="1:2" ht="12.75">
      <c r="A46">
        <v>38</v>
      </c>
      <c r="B46" s="5">
        <f t="shared" si="0"/>
        <v>34.30691418133019</v>
      </c>
    </row>
    <row r="47" spans="1:2" ht="12.75">
      <c r="A47">
        <v>39</v>
      </c>
      <c r="B47" s="5">
        <f t="shared" si="0"/>
        <v>35.19783685615855</v>
      </c>
    </row>
    <row r="48" spans="1:2" ht="12.75">
      <c r="A48">
        <v>40</v>
      </c>
      <c r="B48" s="5">
        <f t="shared" si="0"/>
        <v>36.08875953098691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5" max="5" width="9.7109375" style="0" bestFit="1" customWidth="1"/>
    <col min="8" max="8" width="10.421875" style="0" bestFit="1" customWidth="1"/>
  </cols>
  <sheetData>
    <row r="1" spans="1:12" ht="12.75">
      <c r="A1" t="s">
        <v>34</v>
      </c>
      <c r="L1" t="s">
        <v>30</v>
      </c>
    </row>
    <row r="2" ht="12.75">
      <c r="A2" t="s">
        <v>18</v>
      </c>
    </row>
    <row r="3" spans="1:12" ht="12.75">
      <c r="A3" t="s">
        <v>19</v>
      </c>
      <c r="L3" t="s">
        <v>31</v>
      </c>
    </row>
    <row r="4" ht="12.75">
      <c r="L4" t="s">
        <v>32</v>
      </c>
    </row>
    <row r="5" spans="1:12" ht="12.75">
      <c r="A5" t="s">
        <v>20</v>
      </c>
      <c r="L5" t="s">
        <v>33</v>
      </c>
    </row>
    <row r="7" ht="12.75">
      <c r="B7" t="s">
        <v>35</v>
      </c>
    </row>
    <row r="9" ht="12.75">
      <c r="A9" t="s">
        <v>22</v>
      </c>
    </row>
    <row r="10" ht="12.75">
      <c r="A10" t="s">
        <v>21</v>
      </c>
    </row>
    <row r="13" spans="1:5" ht="12.75">
      <c r="A13" t="s">
        <v>3</v>
      </c>
      <c r="B13" s="5">
        <v>0.4602251038826775</v>
      </c>
      <c r="D13" s="1" t="s">
        <v>10</v>
      </c>
      <c r="E13" s="4">
        <f>SUM(J19:J59)</f>
        <v>-3076.8897735820638</v>
      </c>
    </row>
    <row r="14" spans="1:2" ht="12.75">
      <c r="A14" t="s">
        <v>4</v>
      </c>
      <c r="B14" s="5">
        <v>0.05647102253207177</v>
      </c>
    </row>
    <row r="15" spans="1:19" ht="12.75">
      <c r="A15" t="s">
        <v>5</v>
      </c>
      <c r="B15" s="5">
        <v>0.1853914486800596</v>
      </c>
      <c r="R15" s="1"/>
      <c r="S15" s="5"/>
    </row>
    <row r="16" spans="2:19" ht="12.75">
      <c r="B16" s="5"/>
      <c r="R16" s="1" t="s">
        <v>54</v>
      </c>
      <c r="S16" s="5">
        <f>SQRT(SUM(R19:R59)/SUM(S19:S59))</f>
        <v>0.04226230997748779</v>
      </c>
    </row>
    <row r="17" spans="2:16" ht="12.75">
      <c r="B17" s="10" t="s">
        <v>26</v>
      </c>
      <c r="C17" s="2"/>
      <c r="D17" s="2"/>
      <c r="E17" s="2"/>
      <c r="G17" s="2" t="s">
        <v>6</v>
      </c>
      <c r="H17" s="2"/>
      <c r="N17" s="2" t="s">
        <v>29</v>
      </c>
      <c r="O17" s="2"/>
      <c r="P17" s="2"/>
    </row>
    <row r="18" spans="1:19" ht="12.75">
      <c r="A18" s="1" t="s">
        <v>1</v>
      </c>
      <c r="B18" s="11" t="s">
        <v>6</v>
      </c>
      <c r="C18" s="1" t="s">
        <v>23</v>
      </c>
      <c r="D18" s="1" t="s">
        <v>24</v>
      </c>
      <c r="E18" s="1" t="s">
        <v>25</v>
      </c>
      <c r="G18" s="1" t="s">
        <v>27</v>
      </c>
      <c r="H18" s="1" t="s">
        <v>28</v>
      </c>
      <c r="I18" s="1" t="s">
        <v>2</v>
      </c>
      <c r="J18" s="1" t="s">
        <v>9</v>
      </c>
      <c r="L18" s="1" t="s">
        <v>11</v>
      </c>
      <c r="N18" s="1" t="s">
        <v>2</v>
      </c>
      <c r="O18" s="1" t="s">
        <v>11</v>
      </c>
      <c r="R18" s="2" t="s">
        <v>53</v>
      </c>
      <c r="S18" s="2"/>
    </row>
    <row r="19" spans="1:19" ht="12.75">
      <c r="A19">
        <v>0</v>
      </c>
      <c r="B19" s="3">
        <f>(B14/(B14+1))^B13</f>
        <v>0.25976400363778573</v>
      </c>
      <c r="D19" s="3">
        <f ca="1">OFFSET($B$19,2*$A19,0,1,1)</f>
        <v>0.25976400363778573</v>
      </c>
      <c r="E19" s="3">
        <f ca="1">OFFSET($B$19,2*$A19+1,0,1,1)</f>
        <v>0.11315967310930283</v>
      </c>
      <c r="G19" s="3">
        <f>0.5*C19+D19+0.5*E19</f>
        <v>0.31634384019243716</v>
      </c>
      <c r="H19" s="3">
        <f>(1-B$15)*G19</f>
        <v>0.257696397378148</v>
      </c>
      <c r="I19">
        <f>'Raw Data'!B4</f>
        <v>350</v>
      </c>
      <c r="J19" s="4">
        <f>I19*LN(H19)</f>
        <v>-474.5905994647411</v>
      </c>
      <c r="L19" s="4">
        <f>1366*H19</f>
        <v>352.01327881855013</v>
      </c>
      <c r="N19">
        <f>I19</f>
        <v>350</v>
      </c>
      <c r="O19" s="4">
        <f>L19</f>
        <v>352.01327881855013</v>
      </c>
      <c r="P19" s="5">
        <f>(N19-O19)^2/O19</f>
        <v>0.011514598582265261</v>
      </c>
      <c r="R19">
        <f>(I19-L19)^2</f>
        <v>4.053291601222623</v>
      </c>
      <c r="S19">
        <f>I19^2</f>
        <v>122500</v>
      </c>
    </row>
    <row r="20" spans="1:19" ht="12.75">
      <c r="A20">
        <v>1</v>
      </c>
      <c r="B20" s="3">
        <f aca="true" t="shared" si="0" ref="B20:B59">(B$13+A20-1)/(A20*(B$14+1))*B19</f>
        <v>0.11315967310930283</v>
      </c>
      <c r="C20" s="3">
        <f ca="1">OFFSET($B$19,2*$A20-1,0,1,1)</f>
        <v>0.11315967310930283</v>
      </c>
      <c r="D20" s="3">
        <f ca="1">OFFSET($B$19,2*$A20,0,1,1)</f>
        <v>0.07820308929313077</v>
      </c>
      <c r="E20" s="3">
        <f ca="1">OFFSET($B$19,2*$A20+1,0,1,1)</f>
        <v>0.06070436367136556</v>
      </c>
      <c r="G20" s="3">
        <f>0.5*C20+D20+0.5*E20</f>
        <v>0.16513510768346495</v>
      </c>
      <c r="H20" s="3">
        <f>(1-B$15)*G20+B15</f>
        <v>0.31991191952214937</v>
      </c>
      <c r="I20">
        <f>'Raw Data'!B5</f>
        <v>437</v>
      </c>
      <c r="J20" s="4">
        <f aca="true" t="shared" si="1" ref="J20:J59">I20*LN(H20)</f>
        <v>-498.05308321321803</v>
      </c>
      <c r="L20" s="4">
        <f aca="true" t="shared" si="2" ref="L20:L59">1366*H20</f>
        <v>436.99968206725606</v>
      </c>
      <c r="N20">
        <f aca="true" t="shared" si="3" ref="N20:N37">I20</f>
        <v>437</v>
      </c>
      <c r="O20" s="4">
        <f aca="true" t="shared" si="4" ref="O20:O37">L20</f>
        <v>436.99968206725606</v>
      </c>
      <c r="P20" s="5">
        <f aca="true" t="shared" si="5" ref="P20:P38">(N20-O20)^2/O20</f>
        <v>2.3130732999826452E-10</v>
      </c>
      <c r="R20">
        <f aca="true" t="shared" si="6" ref="R20:R59">(I20-L20)^2</f>
        <v>1.0108122966906747E-07</v>
      </c>
      <c r="S20">
        <f aca="true" t="shared" si="7" ref="S20:S59">I20^2</f>
        <v>190969</v>
      </c>
    </row>
    <row r="21" spans="1:19" ht="12.75">
      <c r="A21">
        <v>2</v>
      </c>
      <c r="B21" s="3">
        <f t="shared" si="0"/>
        <v>0.07820308929313077</v>
      </c>
      <c r="C21" s="3">
        <f aca="true" ca="1" t="shared" si="8" ref="C21:C59">OFFSET($B$19,2*$A21-1,0,1,1)</f>
        <v>0.06070436367136556</v>
      </c>
      <c r="D21" s="3">
        <f aca="true" ca="1" t="shared" si="9" ref="D21:D59">OFFSET($B$19,2*$A21,0,1,1)</f>
        <v>0.04970575591071315</v>
      </c>
      <c r="E21" s="3">
        <f aca="true" ca="1" t="shared" si="10" ref="E21:E59">OFFSET($B$19,2*$A21+1,0,1,1)</f>
        <v>0.041969700179580155</v>
      </c>
      <c r="G21" s="3">
        <f aca="true" t="shared" si="11" ref="G21:G59">0.5*C21+D21+0.5*E21</f>
        <v>0.101042787836186</v>
      </c>
      <c r="H21" s="3">
        <f aca="true" t="shared" si="12" ref="H21:H59">(1-B$15)*G21</f>
        <v>0.08231031902056357</v>
      </c>
      <c r="I21">
        <f>'Raw Data'!B6</f>
        <v>118</v>
      </c>
      <c r="J21" s="4">
        <f t="shared" si="1"/>
        <v>-294.676537947233</v>
      </c>
      <c r="L21" s="4">
        <f t="shared" si="2"/>
        <v>112.43589578208984</v>
      </c>
      <c r="N21">
        <f t="shared" si="3"/>
        <v>118</v>
      </c>
      <c r="O21" s="4">
        <f t="shared" si="4"/>
        <v>112.43589578208984</v>
      </c>
      <c r="P21" s="5">
        <f t="shared" si="5"/>
        <v>0.27535028322064703</v>
      </c>
      <c r="R21">
        <f t="shared" si="6"/>
        <v>30.95925574776559</v>
      </c>
      <c r="S21">
        <f t="shared" si="7"/>
        <v>13924</v>
      </c>
    </row>
    <row r="22" spans="1:19" ht="12.75">
      <c r="A22">
        <v>3</v>
      </c>
      <c r="B22" s="3">
        <f t="shared" si="0"/>
        <v>0.06070436367136556</v>
      </c>
      <c r="C22" s="3">
        <f ca="1" t="shared" si="8"/>
        <v>0.041969700179580155</v>
      </c>
      <c r="D22" s="3">
        <f ca="1" t="shared" si="9"/>
        <v>0.03615243668708324</v>
      </c>
      <c r="E22" s="3">
        <f ca="1" t="shared" si="10"/>
        <v>0.03158127037646819</v>
      </c>
      <c r="G22" s="3">
        <f t="shared" si="11"/>
        <v>0.07292792196510742</v>
      </c>
      <c r="H22" s="3">
        <f t="shared" si="12"/>
        <v>0.05940770886276981</v>
      </c>
      <c r="I22">
        <f>'Raw Data'!B7</f>
        <v>84</v>
      </c>
      <c r="J22" s="4">
        <f t="shared" si="1"/>
        <v>-237.15982770476418</v>
      </c>
      <c r="L22" s="4">
        <f t="shared" si="2"/>
        <v>81.15093030654356</v>
      </c>
      <c r="N22">
        <f t="shared" si="3"/>
        <v>84</v>
      </c>
      <c r="O22" s="4">
        <f t="shared" si="4"/>
        <v>81.15093030654356</v>
      </c>
      <c r="P22" s="5">
        <f t="shared" si="5"/>
        <v>0.10002594039907713</v>
      </c>
      <c r="R22">
        <f t="shared" si="6"/>
        <v>8.117198118171988</v>
      </c>
      <c r="S22">
        <f t="shared" si="7"/>
        <v>7056</v>
      </c>
    </row>
    <row r="23" spans="1:19" ht="12.75">
      <c r="A23">
        <v>4</v>
      </c>
      <c r="B23" s="3">
        <f t="shared" si="0"/>
        <v>0.04970575591071315</v>
      </c>
      <c r="C23" s="3">
        <f ca="1" t="shared" si="8"/>
        <v>0.03158127037646819</v>
      </c>
      <c r="D23" s="3">
        <f ca="1" t="shared" si="9"/>
        <v>0.027876224365146047</v>
      </c>
      <c r="E23" s="3">
        <f ca="1" t="shared" si="10"/>
        <v>0.024803660083173543</v>
      </c>
      <c r="G23" s="3">
        <f t="shared" si="11"/>
        <v>0.056068689594966914</v>
      </c>
      <c r="H23" s="3">
        <f t="shared" si="12"/>
        <v>0.04567403400536341</v>
      </c>
      <c r="I23">
        <f>'Raw Data'!B8</f>
        <v>69</v>
      </c>
      <c r="J23" s="4">
        <f t="shared" si="1"/>
        <v>-212.94954751122089</v>
      </c>
      <c r="L23" s="4">
        <f t="shared" si="2"/>
        <v>62.39073045132642</v>
      </c>
      <c r="N23">
        <f t="shared" si="3"/>
        <v>69</v>
      </c>
      <c r="O23" s="4">
        <f t="shared" si="4"/>
        <v>62.39073045132642</v>
      </c>
      <c r="P23" s="5">
        <f t="shared" si="5"/>
        <v>0.7001431727282366</v>
      </c>
      <c r="R23">
        <f t="shared" si="6"/>
        <v>43.68244396702388</v>
      </c>
      <c r="S23">
        <f t="shared" si="7"/>
        <v>4761</v>
      </c>
    </row>
    <row r="24" spans="1:19" ht="12.75">
      <c r="A24">
        <v>5</v>
      </c>
      <c r="B24" s="3">
        <f t="shared" si="0"/>
        <v>0.041969700179580155</v>
      </c>
      <c r="C24" s="3">
        <f ca="1" t="shared" si="8"/>
        <v>0.024803660083173543</v>
      </c>
      <c r="D24" s="3">
        <f ca="1" t="shared" si="9"/>
        <v>0.022210567330528723</v>
      </c>
      <c r="E24" s="3">
        <f ca="1" t="shared" si="10"/>
        <v>0.019991731391780804</v>
      </c>
      <c r="G24" s="3">
        <f t="shared" si="11"/>
        <v>0.044608263068005895</v>
      </c>
      <c r="H24" s="3">
        <f t="shared" si="12"/>
        <v>0.03633827255472708</v>
      </c>
      <c r="I24">
        <f>'Raw Data'!B9</f>
        <v>55</v>
      </c>
      <c r="J24" s="4">
        <f t="shared" si="1"/>
        <v>-182.31860640329268</v>
      </c>
      <c r="L24" s="4">
        <f t="shared" si="2"/>
        <v>49.63808030975719</v>
      </c>
      <c r="N24">
        <f t="shared" si="3"/>
        <v>55</v>
      </c>
      <c r="O24" s="4">
        <f t="shared" si="4"/>
        <v>49.63808030975719</v>
      </c>
      <c r="P24" s="5">
        <f t="shared" si="5"/>
        <v>0.5791961047889718</v>
      </c>
      <c r="R24">
        <f t="shared" si="6"/>
        <v>28.750182764613523</v>
      </c>
      <c r="S24">
        <f t="shared" si="7"/>
        <v>3025</v>
      </c>
    </row>
    <row r="25" spans="1:19" ht="12.75">
      <c r="A25">
        <v>6</v>
      </c>
      <c r="B25" s="3">
        <f t="shared" si="0"/>
        <v>0.03615243668708324</v>
      </c>
      <c r="C25" s="3">
        <f ca="1" t="shared" si="8"/>
        <v>0.019991731391780804</v>
      </c>
      <c r="D25" s="3">
        <f ca="1" t="shared" si="9"/>
        <v>0.01807193769633268</v>
      </c>
      <c r="E25" s="3">
        <f ca="1" t="shared" si="10"/>
        <v>0.01639568882243688</v>
      </c>
      <c r="G25" s="3">
        <f t="shared" si="11"/>
        <v>0.03626564780344152</v>
      </c>
      <c r="H25" s="3">
        <f t="shared" si="12"/>
        <v>0.029542306819840675</v>
      </c>
      <c r="I25">
        <f>'Raw Data'!B10</f>
        <v>37</v>
      </c>
      <c r="J25" s="4">
        <f t="shared" si="1"/>
        <v>-130.31148080067592</v>
      </c>
      <c r="L25" s="4">
        <f t="shared" si="2"/>
        <v>40.354791115902366</v>
      </c>
      <c r="N25">
        <f t="shared" si="3"/>
        <v>37</v>
      </c>
      <c r="O25" s="4">
        <f t="shared" si="4"/>
        <v>40.354791115902366</v>
      </c>
      <c r="P25" s="5">
        <f t="shared" si="5"/>
        <v>0.27889187677897304</v>
      </c>
      <c r="R25">
        <f t="shared" si="6"/>
        <v>11.25462343133744</v>
      </c>
      <c r="S25">
        <f t="shared" si="7"/>
        <v>1369</v>
      </c>
    </row>
    <row r="26" spans="1:19" ht="12.75">
      <c r="A26">
        <v>7</v>
      </c>
      <c r="B26" s="3">
        <f t="shared" si="0"/>
        <v>0.03158127037646819</v>
      </c>
      <c r="C26" s="3">
        <f ca="1" t="shared" si="8"/>
        <v>0.01639568882243688</v>
      </c>
      <c r="D26" s="3">
        <f ca="1" t="shared" si="9"/>
        <v>0.014920946215981312</v>
      </c>
      <c r="E26" s="3">
        <f ca="1" t="shared" si="10"/>
        <v>0.013615154379965735</v>
      </c>
      <c r="G26" s="3">
        <f t="shared" si="11"/>
        <v>0.02992636781718262</v>
      </c>
      <c r="H26" s="3">
        <f t="shared" si="12"/>
        <v>0.02437827513382282</v>
      </c>
      <c r="I26">
        <f>'Raw Data'!B11</f>
        <v>22</v>
      </c>
      <c r="J26" s="4">
        <f t="shared" si="1"/>
        <v>-81.70938394651552</v>
      </c>
      <c r="L26" s="4">
        <f t="shared" si="2"/>
        <v>33.30072383280197</v>
      </c>
      <c r="N26">
        <f t="shared" si="3"/>
        <v>22</v>
      </c>
      <c r="O26" s="4">
        <f t="shared" si="4"/>
        <v>33.30072383280197</v>
      </c>
      <c r="P26" s="5">
        <f t="shared" si="5"/>
        <v>3.834942441084863</v>
      </c>
      <c r="R26">
        <f t="shared" si="6"/>
        <v>127.70635914525847</v>
      </c>
      <c r="S26">
        <f t="shared" si="7"/>
        <v>484</v>
      </c>
    </row>
    <row r="27" spans="1:19" ht="12.75">
      <c r="A27">
        <v>8</v>
      </c>
      <c r="B27" s="3">
        <f t="shared" si="0"/>
        <v>0.027876224365146047</v>
      </c>
      <c r="C27" s="3">
        <f ca="1" t="shared" si="8"/>
        <v>0.013615154379965735</v>
      </c>
      <c r="D27" s="3">
        <f ca="1" t="shared" si="9"/>
        <v>0.012452622164324106</v>
      </c>
      <c r="E27" s="3">
        <f ca="1" t="shared" si="10"/>
        <v>0.011412743858439283</v>
      </c>
      <c r="G27" s="3">
        <f t="shared" si="11"/>
        <v>0.024966571283526615</v>
      </c>
      <c r="H27" s="3">
        <f t="shared" si="12"/>
        <v>0.02033798246469964</v>
      </c>
      <c r="I27">
        <f>'Raw Data'!B12</f>
        <v>18</v>
      </c>
      <c r="J27" s="4">
        <f t="shared" si="1"/>
        <v>-70.11477150853506</v>
      </c>
      <c r="L27" s="4">
        <f t="shared" si="2"/>
        <v>27.78168404677971</v>
      </c>
      <c r="N27">
        <f t="shared" si="3"/>
        <v>18</v>
      </c>
      <c r="O27" s="4">
        <f t="shared" si="4"/>
        <v>27.78168404677971</v>
      </c>
      <c r="P27" s="5">
        <f t="shared" si="5"/>
        <v>3.4440440194306903</v>
      </c>
      <c r="R27">
        <f t="shared" si="6"/>
        <v>95.68134279102468</v>
      </c>
      <c r="S27">
        <f t="shared" si="7"/>
        <v>324</v>
      </c>
    </row>
    <row r="28" spans="1:19" ht="12.75">
      <c r="A28">
        <v>9</v>
      </c>
      <c r="B28" s="3">
        <f t="shared" si="0"/>
        <v>0.024803660083173543</v>
      </c>
      <c r="C28" s="3">
        <f ca="1" t="shared" si="8"/>
        <v>0.011412743858439283</v>
      </c>
      <c r="D28" s="3">
        <f ca="1" t="shared" si="9"/>
        <v>0.010478758083981592</v>
      </c>
      <c r="E28" s="3">
        <f ca="1" t="shared" si="10"/>
        <v>0.009636861475301907</v>
      </c>
      <c r="G28" s="3">
        <f t="shared" si="11"/>
        <v>0.021003560750852187</v>
      </c>
      <c r="H28" s="3">
        <f t="shared" si="12"/>
        <v>0.01710968019581206</v>
      </c>
      <c r="I28">
        <f>'Raw Data'!B13</f>
        <v>17</v>
      </c>
      <c r="J28" s="4">
        <f t="shared" si="1"/>
        <v>-69.15788499946653</v>
      </c>
      <c r="L28" s="4">
        <f t="shared" si="2"/>
        <v>23.371823147479272</v>
      </c>
      <c r="N28">
        <f t="shared" si="3"/>
        <v>17</v>
      </c>
      <c r="O28" s="4">
        <f t="shared" si="4"/>
        <v>23.371823147479272</v>
      </c>
      <c r="P28" s="5">
        <f t="shared" si="5"/>
        <v>1.7371400582042962</v>
      </c>
      <c r="R28">
        <f t="shared" si="6"/>
        <v>40.60013022275266</v>
      </c>
      <c r="S28">
        <f t="shared" si="7"/>
        <v>289</v>
      </c>
    </row>
    <row r="29" spans="1:19" ht="12.75">
      <c r="A29">
        <v>10</v>
      </c>
      <c r="B29" s="3">
        <f t="shared" si="0"/>
        <v>0.022210567330528723</v>
      </c>
      <c r="C29" s="3">
        <f ca="1" t="shared" si="8"/>
        <v>0.009636861475301907</v>
      </c>
      <c r="D29" s="3">
        <f ca="1" t="shared" si="9"/>
        <v>0.008875562585466795</v>
      </c>
      <c r="E29" s="3">
        <f ca="1" t="shared" si="10"/>
        <v>0.008185202232771662</v>
      </c>
      <c r="G29" s="3">
        <f t="shared" si="11"/>
        <v>0.017786594439503582</v>
      </c>
      <c r="H29" s="3">
        <f t="shared" si="12"/>
        <v>0.014489111929279319</v>
      </c>
      <c r="I29">
        <f>'Raw Data'!B14</f>
        <v>23</v>
      </c>
      <c r="J29" s="4">
        <f t="shared" si="1"/>
        <v>-97.39022970020315</v>
      </c>
      <c r="L29" s="4">
        <f t="shared" si="2"/>
        <v>19.79212689539555</v>
      </c>
      <c r="N29">
        <f t="shared" si="3"/>
        <v>23</v>
      </c>
      <c r="O29" s="4">
        <f t="shared" si="4"/>
        <v>19.79212689539555</v>
      </c>
      <c r="P29" s="5">
        <f t="shared" si="5"/>
        <v>0.5199264288083439</v>
      </c>
      <c r="R29">
        <f t="shared" si="6"/>
        <v>10.290449855244585</v>
      </c>
      <c r="S29">
        <f t="shared" si="7"/>
        <v>529</v>
      </c>
    </row>
    <row r="30" spans="1:19" ht="12.75">
      <c r="A30">
        <v>11</v>
      </c>
      <c r="B30" s="3">
        <f t="shared" si="0"/>
        <v>0.019991731391780804</v>
      </c>
      <c r="C30" s="3">
        <f ca="1" t="shared" si="8"/>
        <v>0.008185202232771662</v>
      </c>
      <c r="D30" s="3">
        <f ca="1" t="shared" si="9"/>
        <v>0.007557591551570477</v>
      </c>
      <c r="E30" s="3">
        <f ca="1" t="shared" si="10"/>
        <v>0.006985734824022374</v>
      </c>
      <c r="G30" s="3">
        <f t="shared" si="11"/>
        <v>0.015143060079967496</v>
      </c>
      <c r="H30" s="3">
        <f t="shared" si="12"/>
        <v>0.012335666234293143</v>
      </c>
      <c r="I30">
        <f>'Raw Data'!B15</f>
        <v>10</v>
      </c>
      <c r="J30" s="4">
        <f t="shared" si="1"/>
        <v>-43.952605187615326</v>
      </c>
      <c r="L30" s="4">
        <f t="shared" si="2"/>
        <v>16.850520076044432</v>
      </c>
      <c r="N30">
        <f t="shared" si="3"/>
        <v>10</v>
      </c>
      <c r="O30" s="4">
        <f t="shared" si="4"/>
        <v>16.850520076044432</v>
      </c>
      <c r="P30" s="5">
        <f t="shared" si="5"/>
        <v>2.7850550072341917</v>
      </c>
      <c r="R30">
        <f t="shared" si="6"/>
        <v>46.92962531228782</v>
      </c>
      <c r="S30">
        <f t="shared" si="7"/>
        <v>100</v>
      </c>
    </row>
    <row r="31" spans="1:19" ht="12.75">
      <c r="A31">
        <v>12</v>
      </c>
      <c r="B31" s="3">
        <f t="shared" si="0"/>
        <v>0.01807193769633268</v>
      </c>
      <c r="C31" s="3">
        <f ca="1" t="shared" si="8"/>
        <v>0.006985734824022374</v>
      </c>
      <c r="D31" s="3">
        <f ca="1" t="shared" si="9"/>
        <v>0.006463614397692497</v>
      </c>
      <c r="E31" s="3">
        <f ca="1" t="shared" si="10"/>
        <v>0.005986021756596017</v>
      </c>
      <c r="G31" s="3">
        <f t="shared" si="11"/>
        <v>0.012949492688001692</v>
      </c>
      <c r="H31" s="3">
        <f t="shared" si="12"/>
        <v>0.01054876747890122</v>
      </c>
      <c r="I31">
        <f>'Raw Data'!B16</f>
        <v>24</v>
      </c>
      <c r="J31" s="4">
        <f t="shared" si="1"/>
        <v>-109.24191006070222</v>
      </c>
      <c r="L31" s="4">
        <f t="shared" si="2"/>
        <v>14.409616376179066</v>
      </c>
      <c r="N31">
        <f t="shared" si="3"/>
        <v>24</v>
      </c>
      <c r="O31" s="4">
        <f t="shared" si="4"/>
        <v>14.409616376179066</v>
      </c>
      <c r="P31" s="5">
        <f t="shared" si="5"/>
        <v>6.382922046703471</v>
      </c>
      <c r="R31">
        <f t="shared" si="6"/>
        <v>91.97545805205274</v>
      </c>
      <c r="S31">
        <f t="shared" si="7"/>
        <v>576</v>
      </c>
    </row>
    <row r="32" spans="1:19" ht="12.75">
      <c r="A32">
        <v>13</v>
      </c>
      <c r="B32" s="3">
        <f t="shared" si="0"/>
        <v>0.01639568882243688</v>
      </c>
      <c r="C32" s="3">
        <f ca="1" t="shared" si="8"/>
        <v>0.005986021756596017</v>
      </c>
      <c r="D32" s="3">
        <f ca="1" t="shared" si="9"/>
        <v>0.005548423374001365</v>
      </c>
      <c r="E32" s="3">
        <f ca="1" t="shared" si="10"/>
        <v>0.00514685310695809</v>
      </c>
      <c r="G32" s="3">
        <f t="shared" si="11"/>
        <v>0.011114860805778417</v>
      </c>
      <c r="H32" s="3">
        <f t="shared" si="12"/>
        <v>0.00905426065911794</v>
      </c>
      <c r="I32">
        <f>'Raw Data'!B17</f>
        <v>14</v>
      </c>
      <c r="J32" s="4">
        <f t="shared" si="1"/>
        <v>-65.86327777392843</v>
      </c>
      <c r="L32" s="4">
        <f t="shared" si="2"/>
        <v>12.368120060355107</v>
      </c>
      <c r="N32">
        <f t="shared" si="3"/>
        <v>14</v>
      </c>
      <c r="O32" s="4">
        <f t="shared" si="4"/>
        <v>12.368120060355107</v>
      </c>
      <c r="P32" s="5">
        <f t="shared" si="5"/>
        <v>0.21531422111202891</v>
      </c>
      <c r="R32">
        <f t="shared" si="6"/>
        <v>2.6630321374154198</v>
      </c>
      <c r="S32">
        <f t="shared" si="7"/>
        <v>196</v>
      </c>
    </row>
    <row r="33" spans="1:19" ht="12.75">
      <c r="A33">
        <v>14</v>
      </c>
      <c r="B33" s="3">
        <f t="shared" si="0"/>
        <v>0.014920946215981312</v>
      </c>
      <c r="C33" s="3">
        <f ca="1" t="shared" si="8"/>
        <v>0.00514685310695809</v>
      </c>
      <c r="D33" s="3">
        <f ca="1" t="shared" si="9"/>
        <v>0.004777825078538657</v>
      </c>
      <c r="E33" s="3">
        <f ca="1" t="shared" si="10"/>
        <v>0.0044382625429081205</v>
      </c>
      <c r="G33" s="3">
        <f t="shared" si="11"/>
        <v>0.009570382903471761</v>
      </c>
      <c r="H33" s="3">
        <f t="shared" si="12"/>
        <v>0.0077961157525742565</v>
      </c>
      <c r="I33">
        <f>'Raw Data'!B18</f>
        <v>14</v>
      </c>
      <c r="J33" s="4">
        <f t="shared" si="1"/>
        <v>-67.95781509662918</v>
      </c>
      <c r="L33" s="4">
        <f t="shared" si="2"/>
        <v>10.649494118016435</v>
      </c>
      <c r="N33">
        <f t="shared" si="3"/>
        <v>14</v>
      </c>
      <c r="O33" s="4">
        <f t="shared" si="4"/>
        <v>10.649494118016435</v>
      </c>
      <c r="P33" s="5">
        <f t="shared" si="5"/>
        <v>1.0541242185593502</v>
      </c>
      <c r="R33">
        <f t="shared" si="6"/>
        <v>11.22588966520647</v>
      </c>
      <c r="S33">
        <f t="shared" si="7"/>
        <v>196</v>
      </c>
    </row>
    <row r="34" spans="1:19" ht="12.75">
      <c r="A34">
        <v>15</v>
      </c>
      <c r="B34" s="3">
        <f t="shared" si="0"/>
        <v>0.013615154379965735</v>
      </c>
      <c r="C34" s="3">
        <f ca="1" t="shared" si="8"/>
        <v>0.0044382625429081205</v>
      </c>
      <c r="D34" s="3">
        <f ca="1" t="shared" si="9"/>
        <v>0.004125439341466799</v>
      </c>
      <c r="E34" s="3">
        <f ca="1" t="shared" si="10"/>
        <v>0.003836931368478332</v>
      </c>
      <c r="G34" s="3">
        <f t="shared" si="11"/>
        <v>0.008263036297160025</v>
      </c>
      <c r="H34" s="3">
        <f t="shared" si="12"/>
        <v>0.006731140027533613</v>
      </c>
      <c r="I34">
        <f>'Raw Data'!B19</f>
        <v>8</v>
      </c>
      <c r="J34" s="4">
        <f t="shared" si="1"/>
        <v>-40.00808603833999</v>
      </c>
      <c r="L34" s="4">
        <f t="shared" si="2"/>
        <v>9.194737277610916</v>
      </c>
      <c r="N34">
        <f t="shared" si="3"/>
        <v>8</v>
      </c>
      <c r="O34" s="4">
        <f t="shared" si="4"/>
        <v>9.194737277610916</v>
      </c>
      <c r="P34" s="5">
        <f t="shared" si="5"/>
        <v>0.15524066859298288</v>
      </c>
      <c r="R34">
        <f t="shared" si="6"/>
        <v>1.4273971625131419</v>
      </c>
      <c r="S34">
        <f t="shared" si="7"/>
        <v>64</v>
      </c>
    </row>
    <row r="35" spans="1:19" ht="12.75">
      <c r="A35">
        <v>16</v>
      </c>
      <c r="B35" s="3">
        <f t="shared" si="0"/>
        <v>0.012452622164324106</v>
      </c>
      <c r="C35" s="3">
        <f ca="1" t="shared" si="8"/>
        <v>0.003836931368478332</v>
      </c>
      <c r="D35" s="3">
        <f ca="1" t="shared" si="9"/>
        <v>0.003570576061304502</v>
      </c>
      <c r="E35" s="3">
        <f ca="1" t="shared" si="10"/>
        <v>0.0033244383747390496</v>
      </c>
      <c r="G35" s="3">
        <f t="shared" si="11"/>
        <v>0.007151260932913193</v>
      </c>
      <c r="H35" s="3">
        <f t="shared" si="12"/>
        <v>0.0058254783086713014</v>
      </c>
      <c r="I35">
        <f>'Raw Data'!B20</f>
        <v>6</v>
      </c>
      <c r="J35" s="4">
        <f t="shared" si="1"/>
        <v>-30.87308501894909</v>
      </c>
      <c r="L35" s="4">
        <f t="shared" si="2"/>
        <v>7.957603369644998</v>
      </c>
      <c r="N35">
        <f t="shared" si="3"/>
        <v>6</v>
      </c>
      <c r="O35" s="4">
        <f t="shared" si="4"/>
        <v>7.957603369644998</v>
      </c>
      <c r="P35" s="5">
        <f t="shared" si="5"/>
        <v>0.48157853248426125</v>
      </c>
      <c r="R35">
        <f t="shared" si="6"/>
        <v>3.8322109528454504</v>
      </c>
      <c r="S35">
        <f t="shared" si="7"/>
        <v>36</v>
      </c>
    </row>
    <row r="36" spans="1:19" ht="12.75">
      <c r="A36">
        <v>17</v>
      </c>
      <c r="B36" s="3">
        <f t="shared" si="0"/>
        <v>0.011412743858439283</v>
      </c>
      <c r="C36" s="3">
        <f ca="1" t="shared" si="8"/>
        <v>0.0033244383747390496</v>
      </c>
      <c r="D36" s="3">
        <f ca="1" t="shared" si="9"/>
        <v>0.0030967820332792567</v>
      </c>
      <c r="E36" s="3">
        <f ca="1" t="shared" si="10"/>
        <v>0.0028860451091676925</v>
      </c>
      <c r="G36" s="3">
        <f t="shared" si="11"/>
        <v>0.006202023775232627</v>
      </c>
      <c r="H36" s="3">
        <f t="shared" si="12"/>
        <v>0.005052221602794078</v>
      </c>
      <c r="I36">
        <f>'Raw Data'!B21</f>
        <v>9</v>
      </c>
      <c r="J36" s="4">
        <f t="shared" si="1"/>
        <v>-47.59134489977879</v>
      </c>
      <c r="L36" s="4">
        <f t="shared" si="2"/>
        <v>6.90133470941671</v>
      </c>
      <c r="N36">
        <f t="shared" si="3"/>
        <v>9</v>
      </c>
      <c r="O36" s="4">
        <f t="shared" si="4"/>
        <v>6.90133470941671</v>
      </c>
      <c r="P36" s="5">
        <f t="shared" si="5"/>
        <v>0.6381948111992527</v>
      </c>
      <c r="R36">
        <f t="shared" si="6"/>
        <v>4.4043960018990465</v>
      </c>
      <c r="S36">
        <f t="shared" si="7"/>
        <v>81</v>
      </c>
    </row>
    <row r="37" spans="1:19" ht="12.75">
      <c r="A37">
        <v>18</v>
      </c>
      <c r="B37" s="3">
        <f t="shared" si="0"/>
        <v>0.010478758083981592</v>
      </c>
      <c r="C37" s="3">
        <f ca="1" t="shared" si="8"/>
        <v>0.0028860451091676925</v>
      </c>
      <c r="D37" s="3">
        <f ca="1" t="shared" si="9"/>
        <v>0.00269081916873292</v>
      </c>
      <c r="E37" s="3">
        <f ca="1" t="shared" si="10"/>
        <v>0.002509831380066835</v>
      </c>
      <c r="G37" s="3">
        <f t="shared" si="11"/>
        <v>0.005388757413350184</v>
      </c>
      <c r="H37" s="3">
        <f t="shared" si="12"/>
        <v>0.004389727869903782</v>
      </c>
      <c r="I37">
        <f>'Raw Data'!B22</f>
        <v>6</v>
      </c>
      <c r="J37" s="4">
        <f t="shared" si="1"/>
        <v>-32.570928254692966</v>
      </c>
      <c r="L37" s="4">
        <f t="shared" si="2"/>
        <v>5.996368270288566</v>
      </c>
      <c r="N37">
        <f t="shared" si="3"/>
        <v>6</v>
      </c>
      <c r="O37" s="4">
        <f t="shared" si="4"/>
        <v>5.996368270288566</v>
      </c>
      <c r="P37" s="5">
        <f t="shared" si="5"/>
        <v>2.1995748263601767E-06</v>
      </c>
      <c r="R37">
        <f t="shared" si="6"/>
        <v>1.3189460696911645E-05</v>
      </c>
      <c r="S37">
        <f t="shared" si="7"/>
        <v>36</v>
      </c>
    </row>
    <row r="38" spans="1:19" ht="12.75">
      <c r="A38">
        <v>19</v>
      </c>
      <c r="B38" s="3">
        <f t="shared" si="0"/>
        <v>0.009636861475301907</v>
      </c>
      <c r="C38" s="3">
        <f ca="1" t="shared" si="8"/>
        <v>0.002509831380066835</v>
      </c>
      <c r="D38" s="3">
        <f ca="1" t="shared" si="9"/>
        <v>0.0023419290923543078</v>
      </c>
      <c r="E38" s="3">
        <f ca="1" t="shared" si="10"/>
        <v>0.0021860664892416905</v>
      </c>
      <c r="G38" s="3">
        <f t="shared" si="11"/>
        <v>0.0046898780270085705</v>
      </c>
      <c r="H38" s="3">
        <f t="shared" si="12"/>
        <v>0.003820414745448672</v>
      </c>
      <c r="I38">
        <f>'Raw Data'!B23</f>
        <v>3</v>
      </c>
      <c r="J38" s="4">
        <f t="shared" si="1"/>
        <v>-16.702188870450588</v>
      </c>
      <c r="L38" s="4">
        <f t="shared" si="2"/>
        <v>5.218686542282886</v>
      </c>
      <c r="N38">
        <f>1366-SUM(N19:N37)</f>
        <v>45</v>
      </c>
      <c r="O38">
        <f>1366-SUM(O19:O37)</f>
        <v>42.442458968561596</v>
      </c>
      <c r="P38" s="5">
        <f t="shared" si="5"/>
        <v>0.15411491903275784</v>
      </c>
      <c r="R38">
        <f t="shared" si="6"/>
        <v>4.922569972907189</v>
      </c>
      <c r="S38">
        <f t="shared" si="7"/>
        <v>9</v>
      </c>
    </row>
    <row r="39" spans="1:19" ht="12.75">
      <c r="A39">
        <v>20</v>
      </c>
      <c r="B39" s="3">
        <f t="shared" si="0"/>
        <v>0.008875562585466795</v>
      </c>
      <c r="C39" s="3">
        <f ca="1" t="shared" si="8"/>
        <v>0.0021860664892416905</v>
      </c>
      <c r="D39" s="3">
        <f ca="1" t="shared" si="9"/>
        <v>0.0020412929914249713</v>
      </c>
      <c r="E39" s="3">
        <f ca="1" t="shared" si="10"/>
        <v>0.0019067431415776882</v>
      </c>
      <c r="G39" s="3">
        <f t="shared" si="11"/>
        <v>0.00408769780683466</v>
      </c>
      <c r="H39" s="3">
        <f t="shared" si="12"/>
        <v>0.00332987358865928</v>
      </c>
      <c r="I39">
        <f>'Raw Data'!B24</f>
        <v>6</v>
      </c>
      <c r="J39" s="4">
        <f t="shared" si="1"/>
        <v>-34.22892562244349</v>
      </c>
      <c r="L39" s="4">
        <f t="shared" si="2"/>
        <v>4.548607322108576</v>
      </c>
      <c r="O39" s="4"/>
      <c r="P39" s="5"/>
      <c r="R39">
        <f t="shared" si="6"/>
        <v>2.106540705436839</v>
      </c>
      <c r="S39">
        <f t="shared" si="7"/>
        <v>36</v>
      </c>
    </row>
    <row r="40" spans="1:19" ht="12.75">
      <c r="A40">
        <v>21</v>
      </c>
      <c r="B40" s="3">
        <f t="shared" si="0"/>
        <v>0.008185202232771662</v>
      </c>
      <c r="C40" s="3">
        <f ca="1" t="shared" si="8"/>
        <v>0.0019067431415776882</v>
      </c>
      <c r="D40" s="3">
        <f ca="1" t="shared" si="9"/>
        <v>0.0017816277511472785</v>
      </c>
      <c r="E40" s="3">
        <f ca="1" t="shared" si="10"/>
        <v>0.0016652261259449037</v>
      </c>
      <c r="G40" s="3">
        <f t="shared" si="11"/>
        <v>0.0035676123849085746</v>
      </c>
      <c r="H40" s="3">
        <f t="shared" si="12"/>
        <v>0.0029062075565414514</v>
      </c>
      <c r="I40">
        <f>'Raw Data'!B25</f>
        <v>3</v>
      </c>
      <c r="J40" s="4">
        <f t="shared" si="1"/>
        <v>-17.522718878808124</v>
      </c>
      <c r="L40" s="4">
        <f t="shared" si="2"/>
        <v>3.9698795222356225</v>
      </c>
      <c r="O40" s="4"/>
      <c r="R40">
        <f t="shared" si="6"/>
        <v>0.9406662876519993</v>
      </c>
      <c r="S40">
        <f t="shared" si="7"/>
        <v>9</v>
      </c>
    </row>
    <row r="41" spans="1:19" ht="12.75">
      <c r="A41">
        <v>22</v>
      </c>
      <c r="B41" s="3">
        <f t="shared" si="0"/>
        <v>0.007557591551570477</v>
      </c>
      <c r="C41" s="3">
        <f ca="1" t="shared" si="8"/>
        <v>0.0016652261259449037</v>
      </c>
      <c r="D41" s="3">
        <f ca="1" t="shared" si="9"/>
        <v>0.0015568792177603243</v>
      </c>
      <c r="E41" s="3">
        <f ca="1" t="shared" si="10"/>
        <v>0.0014559835739277507</v>
      </c>
      <c r="G41" s="3">
        <f t="shared" si="11"/>
        <v>0.0031174840676966515</v>
      </c>
      <c r="H41" s="3">
        <f t="shared" si="12"/>
        <v>0.002539529180149364</v>
      </c>
      <c r="I41">
        <f>'Raw Data'!B26</f>
        <v>1</v>
      </c>
      <c r="J41" s="4">
        <f t="shared" si="1"/>
        <v>-5.975776577279297</v>
      </c>
      <c r="L41" s="4">
        <f t="shared" si="2"/>
        <v>3.4689968600840313</v>
      </c>
      <c r="O41" s="9" t="s">
        <v>15</v>
      </c>
      <c r="P41" s="4">
        <f>SUM(P19:P38)</f>
        <v>23.347721548750794</v>
      </c>
      <c r="R41">
        <f t="shared" si="6"/>
        <v>6.0959454951048055</v>
      </c>
      <c r="S41">
        <f t="shared" si="7"/>
        <v>1</v>
      </c>
    </row>
    <row r="42" spans="1:19" ht="12.75">
      <c r="A42">
        <v>23</v>
      </c>
      <c r="B42" s="3">
        <f t="shared" si="0"/>
        <v>0.006985734824022374</v>
      </c>
      <c r="C42" s="3">
        <f ca="1" t="shared" si="8"/>
        <v>0.0014559835739277507</v>
      </c>
      <c r="D42" s="3">
        <f ca="1" t="shared" si="9"/>
        <v>0.0013619859769941694</v>
      </c>
      <c r="E42" s="3">
        <f ca="1" t="shared" si="10"/>
        <v>0.001274378683288852</v>
      </c>
      <c r="G42" s="3">
        <f t="shared" si="11"/>
        <v>0.0027271671056024707</v>
      </c>
      <c r="H42" s="3">
        <f t="shared" si="12"/>
        <v>0.0022215736451022235</v>
      </c>
      <c r="I42">
        <f>'Raw Data'!B27</f>
        <v>4</v>
      </c>
      <c r="J42" s="4">
        <f t="shared" si="1"/>
        <v>-24.438157940270788</v>
      </c>
      <c r="L42" s="4">
        <f t="shared" si="2"/>
        <v>3.034669599209637</v>
      </c>
      <c r="R42">
        <f t="shared" si="6"/>
        <v>0.9318627826900827</v>
      </c>
      <c r="S42">
        <f t="shared" si="7"/>
        <v>16</v>
      </c>
    </row>
    <row r="43" spans="1:19" ht="12.75">
      <c r="A43">
        <v>24</v>
      </c>
      <c r="B43" s="3">
        <f t="shared" si="0"/>
        <v>0.006463614397692497</v>
      </c>
      <c r="C43" s="3">
        <f ca="1" t="shared" si="8"/>
        <v>0.001274378683288852</v>
      </c>
      <c r="D43" s="3">
        <f ca="1" t="shared" si="9"/>
        <v>0.0011926951829591874</v>
      </c>
      <c r="E43" s="3">
        <f ca="1" t="shared" si="10"/>
        <v>0.0011165064154733519</v>
      </c>
      <c r="G43" s="3">
        <f t="shared" si="11"/>
        <v>0.0023881377323402894</v>
      </c>
      <c r="H43" s="3">
        <f t="shared" si="12"/>
        <v>0.0019453974184942106</v>
      </c>
      <c r="I43">
        <f>'Raw Data'!B28</f>
        <v>8</v>
      </c>
      <c r="J43" s="4">
        <f t="shared" si="1"/>
        <v>-49.93831195607398</v>
      </c>
      <c r="L43" s="4">
        <f t="shared" si="2"/>
        <v>2.6574128736630915</v>
      </c>
      <c r="O43" s="1" t="s">
        <v>16</v>
      </c>
      <c r="P43" s="6">
        <f>CHIINV(0.05,16)</f>
        <v>26.296220935762005</v>
      </c>
      <c r="R43">
        <f t="shared" si="6"/>
        <v>28.54323720250087</v>
      </c>
      <c r="S43">
        <f t="shared" si="7"/>
        <v>64</v>
      </c>
    </row>
    <row r="44" spans="1:19" ht="12.75">
      <c r="A44">
        <v>25</v>
      </c>
      <c r="B44" s="3">
        <f t="shared" si="0"/>
        <v>0.005986021756596017</v>
      </c>
      <c r="C44" s="3">
        <f ca="1" t="shared" si="8"/>
        <v>0.0011165064154733519</v>
      </c>
      <c r="D44" s="3">
        <f ca="1" t="shared" si="9"/>
        <v>0.0010454173841301876</v>
      </c>
      <c r="E44" s="3">
        <f ca="1" t="shared" si="10"/>
        <v>0.00097906412110797</v>
      </c>
      <c r="G44" s="3">
        <f t="shared" si="11"/>
        <v>0.0020932026524208484</v>
      </c>
      <c r="H44" s="3">
        <f t="shared" si="12"/>
        <v>0.001705140780307604</v>
      </c>
      <c r="I44">
        <f>'Raw Data'!B29</f>
        <v>4</v>
      </c>
      <c r="J44" s="4">
        <f t="shared" si="1"/>
        <v>-25.49643041023971</v>
      </c>
      <c r="L44" s="4">
        <f t="shared" si="2"/>
        <v>2.329222305900187</v>
      </c>
      <c r="O44" s="1" t="s">
        <v>17</v>
      </c>
      <c r="P44" s="6">
        <f>CHIDIST(P41,17)</f>
        <v>0.13826902562556703</v>
      </c>
      <c r="R44">
        <f t="shared" si="6"/>
        <v>2.791498103101488</v>
      </c>
      <c r="S44">
        <f t="shared" si="7"/>
        <v>16</v>
      </c>
    </row>
    <row r="45" spans="1:19" ht="12.75">
      <c r="A45">
        <v>26</v>
      </c>
      <c r="B45" s="3">
        <f t="shared" si="0"/>
        <v>0.005548423374001365</v>
      </c>
      <c r="C45" s="3">
        <f ca="1" t="shared" si="8"/>
        <v>0.00097906412110797</v>
      </c>
      <c r="D45" s="3">
        <f ca="1" t="shared" si="9"/>
        <v>0.0009171109613042251</v>
      </c>
      <c r="E45" s="3">
        <f ca="1" t="shared" si="10"/>
        <v>0.0008592480888918843</v>
      </c>
      <c r="G45" s="3">
        <f t="shared" si="11"/>
        <v>0.0018362670663041522</v>
      </c>
      <c r="H45" s="3">
        <f t="shared" si="12"/>
        <v>0.0014958388547185422</v>
      </c>
      <c r="I45">
        <f>'Raw Data'!B30</f>
        <v>1</v>
      </c>
      <c r="J45" s="4">
        <f t="shared" si="1"/>
        <v>-6.505068122665921</v>
      </c>
      <c r="L45" s="4">
        <f t="shared" si="2"/>
        <v>2.0433158755455287</v>
      </c>
      <c r="O45" s="4"/>
      <c r="R45">
        <f t="shared" si="6"/>
        <v>1.088508016165333</v>
      </c>
      <c r="S45">
        <f t="shared" si="7"/>
        <v>1</v>
      </c>
    </row>
    <row r="46" spans="1:19" ht="12.75">
      <c r="A46">
        <v>27</v>
      </c>
      <c r="B46" s="3">
        <f t="shared" si="0"/>
        <v>0.00514685310695809</v>
      </c>
      <c r="C46" s="3">
        <f ca="1" t="shared" si="8"/>
        <v>0.0008592480888918843</v>
      </c>
      <c r="D46" s="3">
        <f ca="1" t="shared" si="9"/>
        <v>0.000805189325323396</v>
      </c>
      <c r="E46" s="3">
        <f ca="1" t="shared" si="10"/>
        <v>0.0007546701316005677</v>
      </c>
      <c r="G46" s="3">
        <f t="shared" si="11"/>
        <v>0.001612148435569622</v>
      </c>
      <c r="H46" s="3">
        <f t="shared" si="12"/>
        <v>0.001313269901612078</v>
      </c>
      <c r="I46">
        <f>'Raw Data'!B31</f>
        <v>2</v>
      </c>
      <c r="J46" s="4">
        <f t="shared" si="1"/>
        <v>-13.270470287543437</v>
      </c>
      <c r="L46" s="4">
        <f t="shared" si="2"/>
        <v>1.7939266856020983</v>
      </c>
      <c r="O46" s="4"/>
      <c r="R46">
        <f t="shared" si="6"/>
        <v>0.042466210906936426</v>
      </c>
      <c r="S46">
        <f t="shared" si="7"/>
        <v>4</v>
      </c>
    </row>
    <row r="47" spans="1:19" ht="12.75">
      <c r="A47">
        <v>28</v>
      </c>
      <c r="B47" s="3">
        <f t="shared" si="0"/>
        <v>0.004777825078538657</v>
      </c>
      <c r="C47" s="3">
        <f ca="1" t="shared" si="8"/>
        <v>0.0007546701316005677</v>
      </c>
      <c r="D47" s="3">
        <f ca="1" t="shared" si="9"/>
        <v>0.000707445801113396</v>
      </c>
      <c r="E47" s="3">
        <f ca="1" t="shared" si="10"/>
        <v>0.0006632898223338153</v>
      </c>
      <c r="G47" s="3">
        <f t="shared" si="11"/>
        <v>0.0014164257780805874</v>
      </c>
      <c r="H47" s="3">
        <f t="shared" si="12"/>
        <v>0.0011538325511344467</v>
      </c>
      <c r="I47">
        <f>'Raw Data'!B32</f>
        <v>1</v>
      </c>
      <c r="J47" s="4">
        <f t="shared" si="1"/>
        <v>-6.764666224427768</v>
      </c>
      <c r="L47" s="4">
        <f t="shared" si="2"/>
        <v>1.5761352648496543</v>
      </c>
      <c r="R47">
        <f t="shared" si="6"/>
        <v>0.3319318434033813</v>
      </c>
      <c r="S47">
        <f t="shared" si="7"/>
        <v>1</v>
      </c>
    </row>
    <row r="48" spans="1:19" ht="12.75">
      <c r="A48">
        <v>29</v>
      </c>
      <c r="B48" s="3">
        <f t="shared" si="0"/>
        <v>0.0044382625429081205</v>
      </c>
      <c r="C48" s="3">
        <f ca="1" t="shared" si="8"/>
        <v>0.0006632898223338153</v>
      </c>
      <c r="D48" s="3">
        <f ca="1" t="shared" si="9"/>
        <v>0.0006219923932105631</v>
      </c>
      <c r="E48" s="3">
        <f ca="1" t="shared" si="10"/>
        <v>0.0005833590713155884</v>
      </c>
      <c r="G48" s="3">
        <f t="shared" si="11"/>
        <v>0.0012453168400352649</v>
      </c>
      <c r="H48" s="3">
        <f t="shared" si="12"/>
        <v>0.001014445746995453</v>
      </c>
      <c r="I48">
        <f>'Raw Data'!B33</f>
        <v>1</v>
      </c>
      <c r="J48" s="4">
        <f t="shared" si="1"/>
        <v>-6.893412877708023</v>
      </c>
      <c r="L48" s="4">
        <f t="shared" si="2"/>
        <v>1.3857328903957888</v>
      </c>
      <c r="R48">
        <f t="shared" si="6"/>
        <v>0.14878986273308964</v>
      </c>
      <c r="S48">
        <f t="shared" si="7"/>
        <v>1</v>
      </c>
    </row>
    <row r="49" spans="1:19" ht="12.75">
      <c r="A49">
        <v>30</v>
      </c>
      <c r="B49" s="3">
        <f t="shared" si="0"/>
        <v>0.004125439341466799</v>
      </c>
      <c r="C49" s="3">
        <f ca="1" t="shared" si="8"/>
        <v>0.0005833590713155884</v>
      </c>
      <c r="D49" s="3">
        <f ca="1" t="shared" si="9"/>
        <v>0.0005472095456955429</v>
      </c>
      <c r="E49" s="3">
        <f ca="1" t="shared" si="10"/>
        <v>0.0005133765180295697</v>
      </c>
      <c r="G49" s="3">
        <f t="shared" si="11"/>
        <v>0.0010955773403681218</v>
      </c>
      <c r="H49" s="3">
        <f t="shared" si="12"/>
        <v>0.000892466670096229</v>
      </c>
      <c r="I49">
        <f>'Raw Data'!B34</f>
        <v>1</v>
      </c>
      <c r="J49" s="4">
        <f t="shared" si="1"/>
        <v>-7.021521389437796</v>
      </c>
      <c r="L49" s="4">
        <f t="shared" si="2"/>
        <v>1.2191094713514488</v>
      </c>
      <c r="R49">
        <f t="shared" si="6"/>
        <v>0.048008960435911345</v>
      </c>
      <c r="S49">
        <f t="shared" si="7"/>
        <v>1</v>
      </c>
    </row>
    <row r="50" spans="1:19" ht="12.75">
      <c r="A50">
        <v>31</v>
      </c>
      <c r="B50" s="3">
        <f t="shared" si="0"/>
        <v>0.003836931368478332</v>
      </c>
      <c r="C50" s="3">
        <f ca="1" t="shared" si="8"/>
        <v>0.0005133765180295697</v>
      </c>
      <c r="D50" s="3">
        <f ca="1" t="shared" si="9"/>
        <v>0.00048170468212490155</v>
      </c>
      <c r="E50" s="3">
        <f ca="1" t="shared" si="10"/>
        <v>0.00045204979202655783</v>
      </c>
      <c r="G50" s="3">
        <f t="shared" si="11"/>
        <v>0.0009644178371529653</v>
      </c>
      <c r="H50" s="3">
        <f t="shared" si="12"/>
        <v>0.0007856230171902872</v>
      </c>
      <c r="I50">
        <f>'Raw Data'!B35</f>
        <v>1</v>
      </c>
      <c r="J50" s="4">
        <f t="shared" si="1"/>
        <v>-7.149033502485747</v>
      </c>
      <c r="L50" s="4">
        <f t="shared" si="2"/>
        <v>1.0731610414819324</v>
      </c>
      <c r="R50">
        <f t="shared" si="6"/>
        <v>0.005352537990721028</v>
      </c>
      <c r="S50">
        <f t="shared" si="7"/>
        <v>1</v>
      </c>
    </row>
    <row r="51" spans="1:19" ht="12.75">
      <c r="A51">
        <v>32</v>
      </c>
      <c r="B51" s="3">
        <f t="shared" si="0"/>
        <v>0.003570576061304502</v>
      </c>
      <c r="C51" s="3">
        <f ca="1" t="shared" si="8"/>
        <v>0.00045204979202655783</v>
      </c>
      <c r="D51" s="3">
        <f ca="1" t="shared" si="9"/>
        <v>0.0004242778101034274</v>
      </c>
      <c r="E51" s="3">
        <f ca="1" t="shared" si="10"/>
        <v>0.00039826412742273806</v>
      </c>
      <c r="G51" s="3">
        <f t="shared" si="11"/>
        <v>0.0008494347698280753</v>
      </c>
      <c r="H51" s="3">
        <f t="shared" si="12"/>
        <v>0.0006919568272904355</v>
      </c>
      <c r="I51">
        <f>'Raw Data'!B36</f>
        <v>3</v>
      </c>
      <c r="J51" s="4">
        <f t="shared" si="1"/>
        <v>-21.827960977804366</v>
      </c>
      <c r="L51" s="4">
        <f t="shared" si="2"/>
        <v>0.9452130260787348</v>
      </c>
      <c r="R51">
        <f t="shared" si="6"/>
        <v>4.2221495081965115</v>
      </c>
      <c r="S51">
        <f t="shared" si="7"/>
        <v>9</v>
      </c>
    </row>
    <row r="52" spans="1:19" ht="12.75">
      <c r="A52">
        <v>33</v>
      </c>
      <c r="B52" s="3">
        <f t="shared" si="0"/>
        <v>0.0033244383747390496</v>
      </c>
      <c r="C52" s="3">
        <f ca="1" t="shared" si="8"/>
        <v>0.00039826412742273806</v>
      </c>
      <c r="D52" s="3">
        <f ca="1" t="shared" si="9"/>
        <v>0.0003738928495573662</v>
      </c>
      <c r="E52" s="3">
        <f ca="1" t="shared" si="10"/>
        <v>0.0003510561417017121</v>
      </c>
      <c r="G52" s="3">
        <f t="shared" si="11"/>
        <v>0.0007485529841195914</v>
      </c>
      <c r="H52" s="3">
        <f t="shared" si="12"/>
        <v>0.0006097776619798786</v>
      </c>
      <c r="I52">
        <f>'Raw Data'!B37</f>
        <v>2</v>
      </c>
      <c r="J52" s="4">
        <f t="shared" si="1"/>
        <v>-14.804832311593186</v>
      </c>
      <c r="L52" s="4">
        <f t="shared" si="2"/>
        <v>0.8329562862645142</v>
      </c>
      <c r="R52">
        <f t="shared" si="6"/>
        <v>1.3619910297695148</v>
      </c>
      <c r="S52">
        <f t="shared" si="7"/>
        <v>4</v>
      </c>
    </row>
    <row r="53" spans="1:19" ht="12.75">
      <c r="A53">
        <v>34</v>
      </c>
      <c r="B53" s="3">
        <f t="shared" si="0"/>
        <v>0.0030967820332792567</v>
      </c>
      <c r="C53" s="3">
        <f ca="1" t="shared" si="8"/>
        <v>0.0003510561417017121</v>
      </c>
      <c r="D53" s="3">
        <f ca="1" t="shared" si="9"/>
        <v>0.00032965362761563856</v>
      </c>
      <c r="E53" s="3">
        <f ca="1" t="shared" si="10"/>
        <v>0.00030959183748387826</v>
      </c>
      <c r="G53" s="3">
        <f t="shared" si="11"/>
        <v>0.0006599776172084338</v>
      </c>
      <c r="H53" s="3">
        <f t="shared" si="12"/>
        <v>0.0005376234106577485</v>
      </c>
      <c r="I53">
        <f>'Raw Data'!B38</f>
        <v>0</v>
      </c>
      <c r="J53" s="4">
        <f t="shared" si="1"/>
        <v>0</v>
      </c>
      <c r="L53" s="4">
        <f t="shared" si="2"/>
        <v>0.7343935789584844</v>
      </c>
      <c r="R53">
        <f t="shared" si="6"/>
        <v>0.5393339288154517</v>
      </c>
      <c r="S53">
        <f t="shared" si="7"/>
        <v>0</v>
      </c>
    </row>
    <row r="54" spans="1:19" ht="12.75">
      <c r="A54">
        <v>35</v>
      </c>
      <c r="B54" s="3">
        <f t="shared" si="0"/>
        <v>0.0028860451091676925</v>
      </c>
      <c r="C54" s="3">
        <f ca="1" t="shared" si="8"/>
        <v>0.00030959183748387826</v>
      </c>
      <c r="D54" s="3">
        <f ca="1" t="shared" si="9"/>
        <v>0.00029078370028029574</v>
      </c>
      <c r="E54" s="3">
        <f ca="1" t="shared" si="10"/>
        <v>0.00027314807667095606</v>
      </c>
      <c r="G54" s="3">
        <f t="shared" si="11"/>
        <v>0.0005821536573577129</v>
      </c>
      <c r="H54" s="3">
        <f t="shared" si="12"/>
        <v>0.00047422734746577146</v>
      </c>
      <c r="I54">
        <f>'Raw Data'!B39</f>
        <v>1</v>
      </c>
      <c r="J54" s="4">
        <f t="shared" si="1"/>
        <v>-7.653823715254042</v>
      </c>
      <c r="L54" s="4">
        <f t="shared" si="2"/>
        <v>0.6477945566382438</v>
      </c>
      <c r="R54">
        <f t="shared" si="6"/>
        <v>0.12404867433365124</v>
      </c>
      <c r="S54">
        <f t="shared" si="7"/>
        <v>1</v>
      </c>
    </row>
    <row r="55" spans="1:19" ht="12.75">
      <c r="A55">
        <v>36</v>
      </c>
      <c r="B55" s="3">
        <f t="shared" si="0"/>
        <v>0.00269081916873292</v>
      </c>
      <c r="C55" s="3">
        <f ca="1" t="shared" si="8"/>
        <v>0.00027314807667095606</v>
      </c>
      <c r="D55" s="3">
        <f ca="1" t="shared" si="9"/>
        <v>0.0002566093288843951</v>
      </c>
      <c r="E55" s="3">
        <f ca="1" t="shared" si="10"/>
        <v>0.00024109692432809515</v>
      </c>
      <c r="G55" s="3">
        <f t="shared" si="11"/>
        <v>0.0005137318293839207</v>
      </c>
      <c r="H55" s="3">
        <f t="shared" si="12"/>
        <v>0.0004184903413013784</v>
      </c>
      <c r="I55">
        <f>'Raw Data'!B40</f>
        <v>1</v>
      </c>
      <c r="J55" s="4">
        <f t="shared" si="1"/>
        <v>-7.778856747628726</v>
      </c>
      <c r="L55" s="4">
        <f t="shared" si="2"/>
        <v>0.5716578062176829</v>
      </c>
      <c r="R55">
        <f t="shared" si="6"/>
        <v>0.18347703497424808</v>
      </c>
      <c r="S55">
        <f t="shared" si="7"/>
        <v>1</v>
      </c>
    </row>
    <row r="56" spans="1:19" ht="12.75">
      <c r="A56">
        <v>37</v>
      </c>
      <c r="B56" s="3">
        <f t="shared" si="0"/>
        <v>0.002509831380066835</v>
      </c>
      <c r="C56" s="3">
        <f ca="1" t="shared" si="8"/>
        <v>0.00024109692432809515</v>
      </c>
      <c r="D56" s="3">
        <f ca="1" t="shared" si="9"/>
        <v>0.00022654507004234717</v>
      </c>
      <c r="E56" s="3">
        <f ca="1" t="shared" si="10"/>
        <v>0.00021289237536111663</v>
      </c>
      <c r="G56" s="3">
        <f t="shared" si="11"/>
        <v>0.0004535397198869531</v>
      </c>
      <c r="H56" s="3">
        <f t="shared" si="12"/>
        <v>0.0003694573341831624</v>
      </c>
      <c r="I56">
        <f>'Raw Data'!B41</f>
        <v>0</v>
      </c>
      <c r="J56" s="4">
        <f t="shared" si="1"/>
        <v>0</v>
      </c>
      <c r="L56" s="4">
        <f t="shared" si="2"/>
        <v>0.5046787184941998</v>
      </c>
      <c r="R56">
        <f t="shared" si="6"/>
        <v>0.25470060890094776</v>
      </c>
      <c r="S56">
        <f t="shared" si="7"/>
        <v>0</v>
      </c>
    </row>
    <row r="57" spans="1:19" ht="12.75">
      <c r="A57">
        <v>38</v>
      </c>
      <c r="B57" s="3">
        <f t="shared" si="0"/>
        <v>0.0023419290923543078</v>
      </c>
      <c r="C57" s="3">
        <f ca="1" t="shared" si="8"/>
        <v>0.00021289237536111663</v>
      </c>
      <c r="D57" s="3">
        <f ca="1" t="shared" si="9"/>
        <v>0.00020008154039826217</v>
      </c>
      <c r="E57" s="3">
        <f ca="1" t="shared" si="10"/>
        <v>0.00018805906820001426</v>
      </c>
      <c r="G57" s="3">
        <f t="shared" si="11"/>
        <v>0.00040055726217882765</v>
      </c>
      <c r="H57" s="3">
        <f t="shared" si="12"/>
        <v>0.0003262973710641763</v>
      </c>
      <c r="I57">
        <f>'Raw Data'!B42</f>
        <v>0</v>
      </c>
      <c r="J57" s="4">
        <f t="shared" si="1"/>
        <v>0</v>
      </c>
      <c r="L57" s="4">
        <f t="shared" si="2"/>
        <v>0.44572220887366487</v>
      </c>
      <c r="R57">
        <f t="shared" si="6"/>
        <v>0.19866828748321894</v>
      </c>
      <c r="S57">
        <f t="shared" si="7"/>
        <v>0</v>
      </c>
    </row>
    <row r="58" spans="1:19" ht="12.75">
      <c r="A58">
        <v>39</v>
      </c>
      <c r="B58" s="3">
        <f t="shared" si="0"/>
        <v>0.0021860664892416905</v>
      </c>
      <c r="C58" s="3">
        <f ca="1" t="shared" si="8"/>
        <v>0.00018805906820001426</v>
      </c>
      <c r="D58" s="3">
        <f ca="1" t="shared" si="9"/>
        <v>0.000176774998604051</v>
      </c>
      <c r="E58" s="3">
        <f ca="1" t="shared" si="10"/>
        <v>0.000166182662024482</v>
      </c>
      <c r="G58" s="3">
        <f t="shared" si="11"/>
        <v>0.0003538958637162991</v>
      </c>
      <c r="H58" s="3">
        <f t="shared" si="12"/>
        <v>0.00028828659686005347</v>
      </c>
      <c r="I58">
        <f>'Raw Data'!B43</f>
        <v>1</v>
      </c>
      <c r="J58" s="4">
        <f t="shared" si="1"/>
        <v>-8.151555444653646</v>
      </c>
      <c r="L58" s="4">
        <f t="shared" si="2"/>
        <v>0.393799491310833</v>
      </c>
      <c r="R58">
        <f t="shared" si="6"/>
        <v>0.3674790567350048</v>
      </c>
      <c r="S58">
        <f t="shared" si="7"/>
        <v>1</v>
      </c>
    </row>
    <row r="59" spans="1:19" ht="12.75">
      <c r="A59">
        <v>40</v>
      </c>
      <c r="B59" s="3">
        <f t="shared" si="0"/>
        <v>0.0020412929914249713</v>
      </c>
      <c r="C59" s="3">
        <f ca="1" t="shared" si="8"/>
        <v>0.000166182662024482</v>
      </c>
      <c r="D59" s="3">
        <f ca="1" t="shared" si="9"/>
        <v>0.00015623845154289273</v>
      </c>
      <c r="E59" s="3">
        <f ca="1" t="shared" si="10"/>
        <v>0.0001469016118303459</v>
      </c>
      <c r="G59" s="3">
        <f t="shared" si="11"/>
        <v>0.0003127805884703067</v>
      </c>
      <c r="H59" s="3">
        <f t="shared" si="12"/>
        <v>0.00025479374205479496</v>
      </c>
      <c r="I59">
        <f>'Raw Data'!B44</f>
        <v>1</v>
      </c>
      <c r="J59" s="4">
        <f t="shared" si="1"/>
        <v>-8.275056194792382</v>
      </c>
      <c r="L59" s="4">
        <f t="shared" si="2"/>
        <v>0.3480482516468499</v>
      </c>
      <c r="R59">
        <f t="shared" si="6"/>
        <v>0.4250410821807291</v>
      </c>
      <c r="S59">
        <f t="shared" si="7"/>
        <v>1</v>
      </c>
    </row>
    <row r="60" spans="1:8" ht="12.75">
      <c r="A60">
        <v>41</v>
      </c>
      <c r="B60" s="3">
        <f aca="true" t="shared" si="13" ref="B60:B100">(B$13+A60-1)/(A60*(B$14+1))*B59</f>
        <v>0.0019067431415776882</v>
      </c>
      <c r="C60" s="3"/>
      <c r="D60" s="3"/>
      <c r="E60" s="3"/>
      <c r="G60" s="4"/>
      <c r="H60" s="3"/>
    </row>
    <row r="61" spans="1:2" ht="12.75">
      <c r="A61">
        <v>42</v>
      </c>
      <c r="B61" s="3">
        <f t="shared" si="13"/>
        <v>0.0017816277511472785</v>
      </c>
    </row>
    <row r="62" spans="1:2" ht="12.75">
      <c r="A62">
        <v>43</v>
      </c>
      <c r="B62" s="3">
        <f t="shared" si="13"/>
        <v>0.0016652261259449037</v>
      </c>
    </row>
    <row r="63" spans="1:2" ht="12.75">
      <c r="A63">
        <v>44</v>
      </c>
      <c r="B63" s="3">
        <f t="shared" si="13"/>
        <v>0.0015568792177603243</v>
      </c>
    </row>
    <row r="64" spans="1:2" ht="12.75">
      <c r="A64">
        <v>45</v>
      </c>
      <c r="B64" s="3">
        <f t="shared" si="13"/>
        <v>0.0014559835739277507</v>
      </c>
    </row>
    <row r="65" spans="1:2" ht="12.75">
      <c r="A65">
        <v>46</v>
      </c>
      <c r="B65" s="3">
        <f t="shared" si="13"/>
        <v>0.0013619859769941694</v>
      </c>
    </row>
    <row r="66" spans="1:2" ht="12.75">
      <c r="A66">
        <v>47</v>
      </c>
      <c r="B66" s="3">
        <f t="shared" si="13"/>
        <v>0.001274378683288852</v>
      </c>
    </row>
    <row r="67" spans="1:2" ht="12.75">
      <c r="A67">
        <v>48</v>
      </c>
      <c r="B67" s="3">
        <f t="shared" si="13"/>
        <v>0.0011926951829591874</v>
      </c>
    </row>
    <row r="68" spans="1:2" ht="12.75">
      <c r="A68">
        <v>49</v>
      </c>
      <c r="B68" s="3">
        <f t="shared" si="13"/>
        <v>0.0011165064154733519</v>
      </c>
    </row>
    <row r="69" spans="1:2" ht="12.75">
      <c r="A69">
        <v>50</v>
      </c>
      <c r="B69" s="3">
        <f t="shared" si="13"/>
        <v>0.0010454173841301876</v>
      </c>
    </row>
    <row r="70" spans="1:2" ht="12.75">
      <c r="A70">
        <v>51</v>
      </c>
      <c r="B70" s="3">
        <f t="shared" si="13"/>
        <v>0.00097906412110797</v>
      </c>
    </row>
    <row r="71" spans="1:2" ht="12.75">
      <c r="A71">
        <v>52</v>
      </c>
      <c r="B71" s="3">
        <f t="shared" si="13"/>
        <v>0.0009171109613042251</v>
      </c>
    </row>
    <row r="72" spans="1:2" ht="12.75">
      <c r="A72">
        <v>53</v>
      </c>
      <c r="B72" s="3">
        <f t="shared" si="13"/>
        <v>0.0008592480888918843</v>
      </c>
    </row>
    <row r="73" spans="1:2" ht="12.75">
      <c r="A73">
        <v>54</v>
      </c>
      <c r="B73" s="3">
        <f t="shared" si="13"/>
        <v>0.000805189325323396</v>
      </c>
    </row>
    <row r="74" spans="1:2" ht="12.75">
      <c r="A74">
        <v>55</v>
      </c>
      <c r="B74" s="3">
        <f t="shared" si="13"/>
        <v>0.0007546701316005677</v>
      </c>
    </row>
    <row r="75" spans="1:2" ht="12.75">
      <c r="A75">
        <v>56</v>
      </c>
      <c r="B75" s="3">
        <f t="shared" si="13"/>
        <v>0.000707445801113396</v>
      </c>
    </row>
    <row r="76" spans="1:2" ht="12.75">
      <c r="A76">
        <v>57</v>
      </c>
      <c r="B76" s="3">
        <f t="shared" si="13"/>
        <v>0.0006632898223338153</v>
      </c>
    </row>
    <row r="77" spans="1:2" ht="12.75">
      <c r="A77">
        <v>58</v>
      </c>
      <c r="B77" s="3">
        <f t="shared" si="13"/>
        <v>0.0006219923932105631</v>
      </c>
    </row>
    <row r="78" spans="1:2" ht="12.75">
      <c r="A78">
        <v>59</v>
      </c>
      <c r="B78" s="3">
        <f t="shared" si="13"/>
        <v>0.0005833590713155884</v>
      </c>
    </row>
    <row r="79" spans="1:2" ht="12.75">
      <c r="A79">
        <v>60</v>
      </c>
      <c r="B79" s="3">
        <f t="shared" si="13"/>
        <v>0.0005472095456955429</v>
      </c>
    </row>
    <row r="80" spans="1:2" ht="12.75">
      <c r="A80">
        <v>61</v>
      </c>
      <c r="B80" s="3">
        <f t="shared" si="13"/>
        <v>0.0005133765180295697</v>
      </c>
    </row>
    <row r="81" spans="1:2" ht="12.75">
      <c r="A81">
        <v>62</v>
      </c>
      <c r="B81" s="3">
        <f t="shared" si="13"/>
        <v>0.00048170468212490155</v>
      </c>
    </row>
    <row r="82" spans="1:2" ht="12.75">
      <c r="A82">
        <v>63</v>
      </c>
      <c r="B82" s="3">
        <f t="shared" si="13"/>
        <v>0.00045204979202655783</v>
      </c>
    </row>
    <row r="83" spans="1:2" ht="12.75">
      <c r="A83">
        <v>64</v>
      </c>
      <c r="B83" s="3">
        <f t="shared" si="13"/>
        <v>0.0004242778101034274</v>
      </c>
    </row>
    <row r="84" spans="1:2" ht="12.75">
      <c r="A84">
        <v>65</v>
      </c>
      <c r="B84" s="3">
        <f t="shared" si="13"/>
        <v>0.00039826412742273806</v>
      </c>
    </row>
    <row r="85" spans="1:2" ht="12.75">
      <c r="A85">
        <v>66</v>
      </c>
      <c r="B85" s="3">
        <f t="shared" si="13"/>
        <v>0.0003738928495573662</v>
      </c>
    </row>
    <row r="86" spans="1:2" ht="12.75">
      <c r="A86">
        <v>67</v>
      </c>
      <c r="B86" s="3">
        <f t="shared" si="13"/>
        <v>0.0003510561417017121</v>
      </c>
    </row>
    <row r="87" spans="1:2" ht="12.75">
      <c r="A87">
        <v>68</v>
      </c>
      <c r="B87" s="3">
        <f t="shared" si="13"/>
        <v>0.00032965362761563856</v>
      </c>
    </row>
    <row r="88" spans="1:2" ht="12.75">
      <c r="A88">
        <v>69</v>
      </c>
      <c r="B88" s="3">
        <f t="shared" si="13"/>
        <v>0.00030959183748387826</v>
      </c>
    </row>
    <row r="89" spans="1:2" ht="12.75">
      <c r="A89">
        <v>70</v>
      </c>
      <c r="B89" s="3">
        <f t="shared" si="13"/>
        <v>0.00029078370028029574</v>
      </c>
    </row>
    <row r="90" spans="1:2" ht="12.75">
      <c r="A90">
        <v>71</v>
      </c>
      <c r="B90" s="3">
        <f t="shared" si="13"/>
        <v>0.00027314807667095606</v>
      </c>
    </row>
    <row r="91" spans="1:2" ht="12.75">
      <c r="A91">
        <v>72</v>
      </c>
      <c r="B91" s="3">
        <f t="shared" si="13"/>
        <v>0.0002566093288843951</v>
      </c>
    </row>
    <row r="92" spans="1:2" ht="12.75">
      <c r="A92">
        <v>73</v>
      </c>
      <c r="B92" s="3">
        <f t="shared" si="13"/>
        <v>0.00024109692432809515</v>
      </c>
    </row>
    <row r="93" spans="1:2" ht="12.75">
      <c r="A93">
        <v>74</v>
      </c>
      <c r="B93" s="3">
        <f t="shared" si="13"/>
        <v>0.00022654507004234717</v>
      </c>
    </row>
    <row r="94" spans="1:2" ht="12.75">
      <c r="A94">
        <v>75</v>
      </c>
      <c r="B94" s="3">
        <f t="shared" si="13"/>
        <v>0.00021289237536111663</v>
      </c>
    </row>
    <row r="95" spans="1:2" ht="12.75">
      <c r="A95">
        <v>76</v>
      </c>
      <c r="B95" s="3">
        <f t="shared" si="13"/>
        <v>0.00020008154039826217</v>
      </c>
    </row>
    <row r="96" spans="1:2" ht="12.75">
      <c r="A96">
        <v>77</v>
      </c>
      <c r="B96" s="3">
        <f t="shared" si="13"/>
        <v>0.00018805906820001426</v>
      </c>
    </row>
    <row r="97" spans="1:2" ht="12.75">
      <c r="A97">
        <v>78</v>
      </c>
      <c r="B97" s="3">
        <f t="shared" si="13"/>
        <v>0.000176774998604051</v>
      </c>
    </row>
    <row r="98" spans="1:2" ht="12.75">
      <c r="A98">
        <v>79</v>
      </c>
      <c r="B98" s="3">
        <f t="shared" si="13"/>
        <v>0.000166182662024482</v>
      </c>
    </row>
    <row r="99" spans="1:2" ht="12.75">
      <c r="A99">
        <v>80</v>
      </c>
      <c r="B99" s="3">
        <f t="shared" si="13"/>
        <v>0.00015623845154289273</v>
      </c>
    </row>
    <row r="100" spans="1:2" ht="12.75">
      <c r="A100">
        <v>81</v>
      </c>
      <c r="B100" s="3">
        <f t="shared" si="13"/>
        <v>0.0001469016118303459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1">
      <selection activeCell="A1" sqref="A1"/>
    </sheetView>
  </sheetViews>
  <sheetFormatPr defaultColWidth="9.140625" defaultRowHeight="12.75"/>
  <cols>
    <col min="7" max="7" width="9.57421875" style="0" bestFit="1" customWidth="1"/>
  </cols>
  <sheetData>
    <row r="1" ht="12.75">
      <c r="A1" t="s">
        <v>37</v>
      </c>
    </row>
    <row r="2" ht="12.75">
      <c r="A2" t="s">
        <v>36</v>
      </c>
    </row>
    <row r="4" spans="6:10" ht="12.75">
      <c r="F4" t="s">
        <v>41</v>
      </c>
      <c r="J4" t="s">
        <v>42</v>
      </c>
    </row>
    <row r="5" spans="1:10" ht="12.75">
      <c r="A5" t="s">
        <v>3</v>
      </c>
      <c r="B5" s="5">
        <v>0.5896565161969457</v>
      </c>
      <c r="C5" s="1" t="s">
        <v>10</v>
      </c>
      <c r="D5" s="12">
        <f>SUM(D10:D50)</f>
        <v>-3194.045452041679</v>
      </c>
      <c r="E5" s="4"/>
      <c r="J5" t="s">
        <v>43</v>
      </c>
    </row>
    <row r="6" spans="1:7" ht="12.75">
      <c r="A6" t="s">
        <v>4</v>
      </c>
      <c r="B6" s="5">
        <v>0.16822699260272408</v>
      </c>
      <c r="D6" s="4"/>
      <c r="F6" s="1" t="s">
        <v>38</v>
      </c>
      <c r="G6" s="6">
        <f>SUMPRODUCT(F10:F50,G10:G50)/SUM(G10:G50)</f>
        <v>3.505124450951684</v>
      </c>
    </row>
    <row r="7" spans="2:11" ht="12.75">
      <c r="B7" s="5"/>
      <c r="F7" s="1" t="s">
        <v>40</v>
      </c>
      <c r="G7" s="6">
        <f>SUMPRODUCT(G10:G50,H10:H50)/(SUM(G10:G50)-1)</f>
        <v>31.709497530288168</v>
      </c>
      <c r="J7" t="s">
        <v>3</v>
      </c>
      <c r="K7" s="5">
        <f>K8*G6</f>
        <v>0.43560257064038144</v>
      </c>
    </row>
    <row r="8" spans="3:11" ht="12.75">
      <c r="C8" s="2" t="s">
        <v>6</v>
      </c>
      <c r="D8" s="2"/>
      <c r="J8" t="s">
        <v>4</v>
      </c>
      <c r="K8" s="5">
        <f>G6/(G7-G6)</f>
        <v>0.1242759213648206</v>
      </c>
    </row>
    <row r="9" spans="1:8" ht="12.75">
      <c r="A9" s="1" t="s">
        <v>1</v>
      </c>
      <c r="B9" s="1" t="s">
        <v>2</v>
      </c>
      <c r="C9" s="1" t="s">
        <v>7</v>
      </c>
      <c r="D9" s="1" t="s">
        <v>9</v>
      </c>
      <c r="F9" s="1" t="s">
        <v>1</v>
      </c>
      <c r="G9" s="1" t="s">
        <v>2</v>
      </c>
      <c r="H9" s="1" t="s">
        <v>39</v>
      </c>
    </row>
    <row r="10" spans="1:8" ht="12.75">
      <c r="A10">
        <f>'Raw Data'!A4</f>
        <v>0</v>
      </c>
      <c r="B10">
        <f>'Raw Data'!B4</f>
        <v>350</v>
      </c>
      <c r="C10" s="3">
        <f>(B6/(B6+1))^B5</f>
        <v>0.3189528367008948</v>
      </c>
      <c r="D10" s="4">
        <f aca="true" t="shared" si="0" ref="D10:D50">B10*LN(C10)</f>
        <v>-399.94921206114174</v>
      </c>
      <c r="F10">
        <f>'Raw Data'!A4</f>
        <v>0</v>
      </c>
      <c r="G10">
        <f>'Raw Data'!B4</f>
        <v>350</v>
      </c>
      <c r="H10" s="4">
        <f>(F10-G$6)^2</f>
        <v>12.285897416659344</v>
      </c>
    </row>
    <row r="11" spans="1:10" ht="12.75">
      <c r="A11">
        <f>'Raw Data'!A5</f>
        <v>1</v>
      </c>
      <c r="B11">
        <f>'Raw Data'!B5</f>
        <v>437</v>
      </c>
      <c r="C11" s="3">
        <f aca="true" t="shared" si="1" ref="C11:C50">(B$5+A11-1)/(A11*(B$6+1))*C10</f>
        <v>0.1609897902642799</v>
      </c>
      <c r="D11" s="4">
        <f t="shared" si="0"/>
        <v>-798.1430624355082</v>
      </c>
      <c r="F11">
        <f>'Raw Data'!A5</f>
        <v>1</v>
      </c>
      <c r="G11">
        <f>'Raw Data'!B5</f>
        <v>437</v>
      </c>
      <c r="H11" s="4">
        <f aca="true" t="shared" si="2" ref="H11:H50">(F11-G$6)^2</f>
        <v>6.275648514755976</v>
      </c>
      <c r="J11" t="s">
        <v>44</v>
      </c>
    </row>
    <row r="12" spans="1:10" ht="12.75">
      <c r="A12">
        <f>'Raw Data'!A6</f>
        <v>2</v>
      </c>
      <c r="B12">
        <f>'Raw Data'!B6</f>
        <v>118</v>
      </c>
      <c r="C12" s="3">
        <f t="shared" si="1"/>
        <v>0.10953285224330615</v>
      </c>
      <c r="D12" s="4">
        <f t="shared" si="0"/>
        <v>-260.96062899983787</v>
      </c>
      <c r="F12">
        <f>'Raw Data'!A6</f>
        <v>2</v>
      </c>
      <c r="G12">
        <f>'Raw Data'!B6</f>
        <v>118</v>
      </c>
      <c r="H12" s="4">
        <f t="shared" si="2"/>
        <v>2.2653996128526077</v>
      </c>
      <c r="J12" t="s">
        <v>43</v>
      </c>
    </row>
    <row r="13" spans="1:8" ht="12.75">
      <c r="A13">
        <f>'Raw Data'!A7</f>
        <v>3</v>
      </c>
      <c r="B13">
        <f>'Raw Data'!B7</f>
        <v>84</v>
      </c>
      <c r="C13" s="3">
        <f t="shared" si="1"/>
        <v>0.08093531660816423</v>
      </c>
      <c r="D13" s="4">
        <f t="shared" si="0"/>
        <v>-211.18482031264227</v>
      </c>
      <c r="F13">
        <f>'Raw Data'!A7</f>
        <v>3</v>
      </c>
      <c r="G13">
        <f>'Raw Data'!B7</f>
        <v>84</v>
      </c>
      <c r="H13" s="4">
        <f t="shared" si="2"/>
        <v>0.25515071094924013</v>
      </c>
    </row>
    <row r="14" spans="1:11" ht="12.75">
      <c r="A14">
        <f>'Raw Data'!A8</f>
        <v>4</v>
      </c>
      <c r="B14">
        <f>'Raw Data'!B8</f>
        <v>69</v>
      </c>
      <c r="C14" s="3">
        <f t="shared" si="1"/>
        <v>0.062173273792809756</v>
      </c>
      <c r="D14" s="4">
        <f t="shared" si="0"/>
        <v>-191.67027368213664</v>
      </c>
      <c r="F14">
        <f>'Raw Data'!A8</f>
        <v>4</v>
      </c>
      <c r="G14">
        <f>'Raw Data'!B8</f>
        <v>69</v>
      </c>
      <c r="H14" s="4">
        <f t="shared" si="2"/>
        <v>0.2449018090458723</v>
      </c>
      <c r="J14" t="s">
        <v>3</v>
      </c>
      <c r="K14" s="5">
        <f>K15*G6</f>
        <v>0.8179213262617636</v>
      </c>
    </row>
    <row r="15" spans="1:11" ht="12.75">
      <c r="A15">
        <f>'Raw Data'!A9</f>
        <v>5</v>
      </c>
      <c r="B15">
        <f>'Raw Data'!B9</f>
        <v>55</v>
      </c>
      <c r="C15" s="3">
        <f t="shared" si="1"/>
        <v>0.04885248723122179</v>
      </c>
      <c r="D15" s="4">
        <f t="shared" si="0"/>
        <v>-166.04224923573702</v>
      </c>
      <c r="F15">
        <f>'Raw Data'!A9</f>
        <v>5</v>
      </c>
      <c r="G15">
        <f>'Raw Data'!B9</f>
        <v>55</v>
      </c>
      <c r="H15" s="4">
        <f t="shared" si="2"/>
        <v>2.2346529071425043</v>
      </c>
      <c r="J15" t="s">
        <v>4</v>
      </c>
      <c r="K15" s="5">
        <v>0.23335015281402863</v>
      </c>
    </row>
    <row r="16" spans="1:8" ht="12.75">
      <c r="A16">
        <f>'Raw Data'!A10</f>
        <v>6</v>
      </c>
      <c r="B16">
        <f>'Raw Data'!B10</f>
        <v>37</v>
      </c>
      <c r="C16" s="3">
        <f t="shared" si="1"/>
        <v>0.03895770047452424</v>
      </c>
      <c r="D16" s="4">
        <f t="shared" si="0"/>
        <v>-120.0753165130686</v>
      </c>
      <c r="F16">
        <f>'Raw Data'!A10</f>
        <v>6</v>
      </c>
      <c r="G16">
        <f>'Raw Data'!B10</f>
        <v>37</v>
      </c>
      <c r="H16" s="4">
        <f t="shared" si="2"/>
        <v>6.224404005239137</v>
      </c>
    </row>
    <row r="17" spans="1:11" ht="12.75">
      <c r="A17">
        <f>'Raw Data'!A11</f>
        <v>7</v>
      </c>
      <c r="B17">
        <f>'Raw Data'!B11</f>
        <v>22</v>
      </c>
      <c r="C17" s="3">
        <f t="shared" si="1"/>
        <v>0.03139285508400444</v>
      </c>
      <c r="D17" s="4">
        <f t="shared" si="0"/>
        <v>-76.14584905522413</v>
      </c>
      <c r="F17">
        <f>'Raw Data'!A11</f>
        <v>7</v>
      </c>
      <c r="G17">
        <f>'Raw Data'!B11</f>
        <v>22</v>
      </c>
      <c r="H17" s="4">
        <f t="shared" si="2"/>
        <v>12.214155103335768</v>
      </c>
      <c r="J17" t="s">
        <v>45</v>
      </c>
      <c r="K17" s="5">
        <f>G10/SUM(G10:G50)</f>
        <v>0.2562225475841874</v>
      </c>
    </row>
    <row r="18" spans="1:11" ht="12.75">
      <c r="A18">
        <f>'Raw Data'!A12</f>
        <v>8</v>
      </c>
      <c r="B18">
        <f>'Raw Data'!B12</f>
        <v>18</v>
      </c>
      <c r="C18" s="3">
        <f t="shared" si="1"/>
        <v>0.025493866844695217</v>
      </c>
      <c r="D18" s="4">
        <f t="shared" si="0"/>
        <v>-66.04771268953166</v>
      </c>
      <c r="F18">
        <f>'Raw Data'!A12</f>
        <v>8</v>
      </c>
      <c r="G18">
        <f>'Raw Data'!B12</f>
        <v>18</v>
      </c>
      <c r="H18" s="4">
        <f t="shared" si="2"/>
        <v>20.203906201432407</v>
      </c>
      <c r="J18" t="s">
        <v>46</v>
      </c>
      <c r="K18">
        <f>(K15/(K15+1))^(K15*G6)</f>
        <v>0.2561998292500767</v>
      </c>
    </row>
    <row r="19" spans="1:8" ht="12.75">
      <c r="A19">
        <f>'Raw Data'!A13</f>
        <v>9</v>
      </c>
      <c r="B19">
        <f>'Raw Data'!B13</f>
        <v>17</v>
      </c>
      <c r="C19" s="3">
        <f t="shared" si="1"/>
        <v>0.020827721634028813</v>
      </c>
      <c r="D19" s="4">
        <f t="shared" si="0"/>
        <v>-65.81499694890046</v>
      </c>
      <c r="F19">
        <f>'Raw Data'!A13</f>
        <v>9</v>
      </c>
      <c r="G19">
        <f>'Raw Data'!B13</f>
        <v>17</v>
      </c>
      <c r="H19" s="4">
        <f t="shared" si="2"/>
        <v>30.19365729952904</v>
      </c>
    </row>
    <row r="20" spans="1:8" ht="12.75">
      <c r="A20">
        <f>'Raw Data'!A14</f>
        <v>10</v>
      </c>
      <c r="B20">
        <f>'Raw Data'!B14</f>
        <v>23</v>
      </c>
      <c r="C20" s="3">
        <f t="shared" si="1"/>
        <v>0.017096908199348754</v>
      </c>
      <c r="D20" s="4">
        <f t="shared" si="0"/>
        <v>-93.5837256941645</v>
      </c>
      <c r="F20">
        <f>'Raw Data'!A14</f>
        <v>10</v>
      </c>
      <c r="G20">
        <f>'Raw Data'!B14</f>
        <v>23</v>
      </c>
      <c r="H20" s="4">
        <f t="shared" si="2"/>
        <v>42.18340839762567</v>
      </c>
    </row>
    <row r="21" spans="1:8" ht="12.75">
      <c r="A21">
        <f>'Raw Data'!A15</f>
        <v>11</v>
      </c>
      <c r="B21">
        <f>'Raw Data'!B15</f>
        <v>10</v>
      </c>
      <c r="C21" s="3">
        <f t="shared" si="1"/>
        <v>0.014088979318580074</v>
      </c>
      <c r="D21" s="4">
        <f t="shared" si="0"/>
        <v>-42.62362395824625</v>
      </c>
      <c r="F21">
        <f>'Raw Data'!A15</f>
        <v>11</v>
      </c>
      <c r="G21">
        <f>'Raw Data'!B15</f>
        <v>10</v>
      </c>
      <c r="H21" s="4">
        <f t="shared" si="2"/>
        <v>56.1731594957223</v>
      </c>
    </row>
    <row r="22" spans="1:8" ht="12.75">
      <c r="A22">
        <f>'Raw Data'!A16</f>
        <v>12</v>
      </c>
      <c r="B22">
        <f>'Raw Data'!B16</f>
        <v>24</v>
      </c>
      <c r="C22" s="3">
        <f t="shared" si="1"/>
        <v>0.011647738553101125</v>
      </c>
      <c r="D22" s="4">
        <f t="shared" si="0"/>
        <v>-106.86343760224653</v>
      </c>
      <c r="F22">
        <f>'Raw Data'!A16</f>
        <v>12</v>
      </c>
      <c r="G22">
        <f>'Raw Data'!B16</f>
        <v>24</v>
      </c>
      <c r="H22" s="4">
        <f t="shared" si="2"/>
        <v>72.16291059381894</v>
      </c>
    </row>
    <row r="23" spans="1:8" ht="12.75">
      <c r="A23">
        <f>'Raw Data'!A17</f>
        <v>13</v>
      </c>
      <c r="B23">
        <f>'Raw Data'!B17</f>
        <v>14</v>
      </c>
      <c r="C23" s="3">
        <f t="shared" si="1"/>
        <v>0.009655725398899808</v>
      </c>
      <c r="D23" s="4">
        <f t="shared" si="0"/>
        <v>-64.9628592757472</v>
      </c>
      <c r="F23">
        <f>'Raw Data'!A17</f>
        <v>13</v>
      </c>
      <c r="G23">
        <f>'Raw Data'!B17</f>
        <v>14</v>
      </c>
      <c r="H23" s="4">
        <f t="shared" si="2"/>
        <v>90.15266169191557</v>
      </c>
    </row>
    <row r="24" spans="1:8" ht="12.75">
      <c r="A24">
        <f>'Raw Data'!A18</f>
        <v>14</v>
      </c>
      <c r="B24">
        <f>'Raw Data'!B18</f>
        <v>14</v>
      </c>
      <c r="C24" s="3">
        <f t="shared" si="1"/>
        <v>0.00802302441567108</v>
      </c>
      <c r="D24" s="4">
        <f t="shared" si="0"/>
        <v>-67.55615746607828</v>
      </c>
      <c r="F24">
        <f>'Raw Data'!A18</f>
        <v>14</v>
      </c>
      <c r="G24">
        <f>'Raw Data'!B18</f>
        <v>14</v>
      </c>
      <c r="H24" s="4">
        <f t="shared" si="2"/>
        <v>110.1424127900122</v>
      </c>
    </row>
    <row r="25" spans="1:8" ht="12.75">
      <c r="A25">
        <f>'Raw Data'!A19</f>
        <v>15</v>
      </c>
      <c r="B25">
        <f>'Raw Data'!B19</f>
        <v>8</v>
      </c>
      <c r="C25" s="3">
        <f t="shared" si="1"/>
        <v>0.006679818858657305</v>
      </c>
      <c r="D25" s="4">
        <f t="shared" si="0"/>
        <v>-40.06931527014979</v>
      </c>
      <c r="F25">
        <f>'Raw Data'!A19</f>
        <v>15</v>
      </c>
      <c r="G25">
        <f>'Raw Data'!B19</f>
        <v>8</v>
      </c>
      <c r="H25" s="4">
        <f t="shared" si="2"/>
        <v>132.13216388810883</v>
      </c>
    </row>
    <row r="26" spans="1:8" ht="12.75">
      <c r="A26">
        <f>'Raw Data'!A20</f>
        <v>16</v>
      </c>
      <c r="B26">
        <f>'Raw Data'!B20</f>
        <v>6</v>
      </c>
      <c r="C26" s="3">
        <f t="shared" si="1"/>
        <v>0.0055712675199403325</v>
      </c>
      <c r="D26" s="4">
        <f t="shared" si="0"/>
        <v>-31.14079613401792</v>
      </c>
      <c r="F26">
        <f>'Raw Data'!A20</f>
        <v>16</v>
      </c>
      <c r="G26">
        <f>'Raw Data'!B20</f>
        <v>6</v>
      </c>
      <c r="H26" s="4">
        <f t="shared" si="2"/>
        <v>156.12191498620547</v>
      </c>
    </row>
    <row r="27" spans="1:8" ht="12.75">
      <c r="A27">
        <f>'Raw Data'!A21</f>
        <v>17</v>
      </c>
      <c r="B27">
        <f>'Raw Data'!B21</f>
        <v>9</v>
      </c>
      <c r="C27" s="3">
        <f t="shared" si="1"/>
        <v>0.0046538807300141065</v>
      </c>
      <c r="D27" s="4">
        <f t="shared" si="0"/>
        <v>-48.33048457660202</v>
      </c>
      <c r="F27">
        <f>'Raw Data'!A21</f>
        <v>17</v>
      </c>
      <c r="G27">
        <f>'Raw Data'!B21</f>
        <v>9</v>
      </c>
      <c r="H27" s="4">
        <f t="shared" si="2"/>
        <v>182.1116660843021</v>
      </c>
    </row>
    <row r="28" spans="1:8" ht="12.75">
      <c r="A28">
        <f>'Raw Data'!A22</f>
        <v>18</v>
      </c>
      <c r="B28">
        <f>'Raw Data'!B22</f>
        <v>6</v>
      </c>
      <c r="C28" s="3">
        <f t="shared" si="1"/>
        <v>0.003892896577778832</v>
      </c>
      <c r="D28" s="4">
        <f t="shared" si="0"/>
        <v>-33.29161066144728</v>
      </c>
      <c r="F28">
        <f>'Raw Data'!A22</f>
        <v>18</v>
      </c>
      <c r="G28">
        <f>'Raw Data'!B22</f>
        <v>6</v>
      </c>
      <c r="H28" s="4">
        <f t="shared" si="2"/>
        <v>210.10141718239873</v>
      </c>
    </row>
    <row r="29" spans="1:8" ht="12.75">
      <c r="A29">
        <f>'Raw Data'!A23</f>
        <v>19</v>
      </c>
      <c r="B29">
        <f>'Raw Data'!B23</f>
        <v>3</v>
      </c>
      <c r="C29" s="3">
        <f t="shared" si="1"/>
        <v>0.0032603437648506153</v>
      </c>
      <c r="D29" s="4">
        <f t="shared" si="0"/>
        <v>-17.177767919466696</v>
      </c>
      <c r="F29">
        <f>'Raw Data'!A23</f>
        <v>19</v>
      </c>
      <c r="G29">
        <f>'Raw Data'!B23</f>
        <v>3</v>
      </c>
      <c r="H29" s="4">
        <f t="shared" si="2"/>
        <v>240.09116828049537</v>
      </c>
    </row>
    <row r="30" spans="1:8" ht="12.75">
      <c r="A30">
        <f>'Raw Data'!A24</f>
        <v>20</v>
      </c>
      <c r="B30">
        <f>'Raw Data'!B24</f>
        <v>6</v>
      </c>
      <c r="C30" s="3">
        <f t="shared" si="1"/>
        <v>0.0027335875169196555</v>
      </c>
      <c r="D30" s="4">
        <f t="shared" si="0"/>
        <v>-35.41284254225231</v>
      </c>
      <c r="F30">
        <f>'Raw Data'!A24</f>
        <v>20</v>
      </c>
      <c r="G30">
        <f>'Raw Data'!B24</f>
        <v>6</v>
      </c>
      <c r="H30" s="4">
        <f t="shared" si="2"/>
        <v>272.080919378592</v>
      </c>
    </row>
    <row r="31" spans="1:8" ht="12.75">
      <c r="A31">
        <f>'Raw Data'!A25</f>
        <v>21</v>
      </c>
      <c r="B31">
        <f>'Raw Data'!B25</f>
        <v>3</v>
      </c>
      <c r="C31" s="3">
        <f t="shared" si="1"/>
        <v>0.0022942225957117016</v>
      </c>
      <c r="D31" s="4">
        <f t="shared" si="0"/>
        <v>-18.23208369331911</v>
      </c>
      <c r="F31">
        <f>'Raw Data'!A25</f>
        <v>21</v>
      </c>
      <c r="G31">
        <f>'Raw Data'!B25</f>
        <v>3</v>
      </c>
      <c r="H31" s="4">
        <f t="shared" si="2"/>
        <v>306.07067047668863</v>
      </c>
    </row>
    <row r="32" spans="1:8" ht="12.75">
      <c r="A32">
        <f>'Raw Data'!A26</f>
        <v>22</v>
      </c>
      <c r="B32">
        <f>'Raw Data'!B26</f>
        <v>1</v>
      </c>
      <c r="C32" s="3">
        <f t="shared" si="1"/>
        <v>0.0019272203295619375</v>
      </c>
      <c r="D32" s="4">
        <f t="shared" si="0"/>
        <v>-6.251676557963575</v>
      </c>
      <c r="F32">
        <f>'Raw Data'!A26</f>
        <v>22</v>
      </c>
      <c r="G32">
        <f>'Raw Data'!B26</f>
        <v>1</v>
      </c>
      <c r="H32" s="4">
        <f t="shared" si="2"/>
        <v>342.06042157478527</v>
      </c>
    </row>
    <row r="33" spans="1:8" ht="12.75">
      <c r="A33">
        <f>'Raw Data'!A27</f>
        <v>23</v>
      </c>
      <c r="B33">
        <f>'Raw Data'!B27</f>
        <v>4</v>
      </c>
      <c r="C33" s="3">
        <f t="shared" si="1"/>
        <v>0.0016202645231695983</v>
      </c>
      <c r="D33" s="4">
        <f t="shared" si="0"/>
        <v>-25.700663428641512</v>
      </c>
      <c r="F33">
        <f>'Raw Data'!A27</f>
        <v>23</v>
      </c>
      <c r="G33">
        <f>'Raw Data'!B27</f>
        <v>4</v>
      </c>
      <c r="H33" s="4">
        <f t="shared" si="2"/>
        <v>380.0501726728819</v>
      </c>
    </row>
    <row r="34" spans="1:8" ht="12.75">
      <c r="A34">
        <f>'Raw Data'!A28</f>
        <v>24</v>
      </c>
      <c r="B34">
        <f>'Raw Data'!B28</f>
        <v>8</v>
      </c>
      <c r="C34" s="3">
        <f t="shared" si="1"/>
        <v>0.0013632297707327336</v>
      </c>
      <c r="D34" s="4">
        <f t="shared" si="0"/>
        <v>-52.78318850614865</v>
      </c>
      <c r="F34">
        <f>'Raw Data'!A28</f>
        <v>24</v>
      </c>
      <c r="G34">
        <f>'Raw Data'!B28</f>
        <v>8</v>
      </c>
      <c r="H34" s="4">
        <f t="shared" si="2"/>
        <v>420.03992377097853</v>
      </c>
    </row>
    <row r="35" spans="1:8" ht="12.75">
      <c r="A35">
        <f>'Raw Data'!A29</f>
        <v>25</v>
      </c>
      <c r="B35">
        <f>'Raw Data'!B29</f>
        <v>4</v>
      </c>
      <c r="C35" s="3">
        <f t="shared" si="1"/>
        <v>0.0011477684397717509</v>
      </c>
      <c r="D35" s="4">
        <f t="shared" si="0"/>
        <v>-27.079742835785424</v>
      </c>
      <c r="F35">
        <f>'Raw Data'!A29</f>
        <v>25</v>
      </c>
      <c r="G35">
        <f>'Raw Data'!B29</f>
        <v>4</v>
      </c>
      <c r="H35" s="4">
        <f t="shared" si="2"/>
        <v>462.02967486907517</v>
      </c>
    </row>
    <row r="36" spans="1:8" ht="12.75">
      <c r="A36">
        <f>'Raw Data'!A30</f>
        <v>26</v>
      </c>
      <c r="B36">
        <f>'Raw Data'!B30</f>
        <v>1</v>
      </c>
      <c r="C36" s="3">
        <f t="shared" si="1"/>
        <v>0.0009669814671776164</v>
      </c>
      <c r="D36" s="4">
        <f t="shared" si="0"/>
        <v>-6.941331227971144</v>
      </c>
      <c r="F36">
        <f>'Raw Data'!A30</f>
        <v>26</v>
      </c>
      <c r="G36">
        <f>'Raw Data'!B30</f>
        <v>1</v>
      </c>
      <c r="H36" s="4">
        <f t="shared" si="2"/>
        <v>506.0194259671718</v>
      </c>
    </row>
    <row r="37" spans="1:8" ht="12.75">
      <c r="A37">
        <f>'Raw Data'!A31</f>
        <v>27</v>
      </c>
      <c r="B37">
        <f>'Raw Data'!B31</f>
        <v>2</v>
      </c>
      <c r="C37" s="3">
        <f t="shared" si="1"/>
        <v>0.0008151543997739939</v>
      </c>
      <c r="D37" s="4">
        <f t="shared" si="0"/>
        <v>-14.22426603018177</v>
      </c>
      <c r="F37">
        <f>'Raw Data'!A31</f>
        <v>27</v>
      </c>
      <c r="G37">
        <f>'Raw Data'!B31</f>
        <v>2</v>
      </c>
      <c r="H37" s="4">
        <f t="shared" si="2"/>
        <v>552.0091770652684</v>
      </c>
    </row>
    <row r="38" spans="1:8" ht="12.75">
      <c r="A38">
        <f>'Raw Data'!A32</f>
        <v>28</v>
      </c>
      <c r="B38">
        <f>'Raw Data'!B32</f>
        <v>1</v>
      </c>
      <c r="C38" s="3">
        <f t="shared" si="1"/>
        <v>0.000687544643043261</v>
      </c>
      <c r="D38" s="4">
        <f t="shared" si="0"/>
        <v>-7.282383795196103</v>
      </c>
      <c r="F38">
        <f>'Raw Data'!A32</f>
        <v>28</v>
      </c>
      <c r="G38">
        <f>'Raw Data'!B32</f>
        <v>1</v>
      </c>
      <c r="H38" s="4">
        <f t="shared" si="2"/>
        <v>599.9989281633651</v>
      </c>
    </row>
    <row r="39" spans="1:8" ht="12.75">
      <c r="A39">
        <f>'Raw Data'!A33</f>
        <v>29</v>
      </c>
      <c r="B39">
        <f>'Raw Data'!B33</f>
        <v>1</v>
      </c>
      <c r="C39" s="3">
        <f t="shared" si="1"/>
        <v>0.0005802091931833491</v>
      </c>
      <c r="D39" s="4">
        <f t="shared" si="0"/>
        <v>-7.452121841550122</v>
      </c>
      <c r="F39">
        <f>'Raw Data'!A33</f>
        <v>29</v>
      </c>
      <c r="G39">
        <f>'Raw Data'!B33</f>
        <v>1</v>
      </c>
      <c r="H39" s="4">
        <f t="shared" si="2"/>
        <v>649.9886792614617</v>
      </c>
    </row>
    <row r="40" spans="1:8" ht="12.75">
      <c r="A40">
        <f>'Raw Data'!A34</f>
        <v>30</v>
      </c>
      <c r="B40">
        <f>'Raw Data'!B34</f>
        <v>1</v>
      </c>
      <c r="C40" s="3">
        <f t="shared" si="1"/>
        <v>0.0004898645794737085</v>
      </c>
      <c r="D40" s="4">
        <f t="shared" si="0"/>
        <v>-7.621381573477395</v>
      </c>
      <c r="F40">
        <f>'Raw Data'!A34</f>
        <v>30</v>
      </c>
      <c r="G40">
        <f>'Raw Data'!B34</f>
        <v>1</v>
      </c>
      <c r="H40" s="4">
        <f t="shared" si="2"/>
        <v>701.9784303595584</v>
      </c>
    </row>
    <row r="41" spans="1:8" ht="12.75">
      <c r="A41">
        <f>'Raw Data'!A35</f>
        <v>31</v>
      </c>
      <c r="B41">
        <f>'Raw Data'!B35</f>
        <v>1</v>
      </c>
      <c r="C41" s="3">
        <f t="shared" si="1"/>
        <v>0.0004137725807221043</v>
      </c>
      <c r="D41" s="4">
        <f t="shared" si="0"/>
        <v>-7.79019405699881</v>
      </c>
      <c r="F41">
        <f>'Raw Data'!A35</f>
        <v>31</v>
      </c>
      <c r="G41">
        <f>'Raw Data'!B35</f>
        <v>1</v>
      </c>
      <c r="H41" s="4">
        <f t="shared" si="2"/>
        <v>755.968181457655</v>
      </c>
    </row>
    <row r="42" spans="1:8" ht="12.75">
      <c r="A42">
        <f>'Raw Data'!A36</f>
        <v>32</v>
      </c>
      <c r="B42">
        <f>'Raw Data'!B36</f>
        <v>3</v>
      </c>
      <c r="C42" s="3">
        <f t="shared" si="1"/>
        <v>0.0003496466703281314</v>
      </c>
      <c r="D42" s="4">
        <f t="shared" si="0"/>
        <v>-23.875762280192426</v>
      </c>
      <c r="F42">
        <f>'Raw Data'!A36</f>
        <v>32</v>
      </c>
      <c r="G42">
        <f>'Raw Data'!B36</f>
        <v>3</v>
      </c>
      <c r="H42" s="4">
        <f t="shared" si="2"/>
        <v>811.9579325557517</v>
      </c>
    </row>
    <row r="43" spans="1:8" ht="12.75">
      <c r="A43">
        <f>'Raw Data'!A37</f>
        <v>33</v>
      </c>
      <c r="B43">
        <f>'Raw Data'!B37</f>
        <v>2</v>
      </c>
      <c r="C43" s="3">
        <f t="shared" si="1"/>
        <v>0.00029557520771839014</v>
      </c>
      <c r="D43" s="4">
        <f t="shared" si="0"/>
        <v>-16.25317448690999</v>
      </c>
      <c r="F43">
        <f>'Raw Data'!A37</f>
        <v>33</v>
      </c>
      <c r="G43">
        <f>'Raw Data'!B37</f>
        <v>2</v>
      </c>
      <c r="H43" s="4">
        <f t="shared" si="2"/>
        <v>869.9476836538482</v>
      </c>
    </row>
    <row r="44" spans="1:8" ht="12.75">
      <c r="A44">
        <f>'Raw Data'!A38</f>
        <v>34</v>
      </c>
      <c r="B44">
        <f>'Raw Data'!B38</f>
        <v>0</v>
      </c>
      <c r="C44" s="3">
        <f t="shared" si="1"/>
        <v>0.00024995821382293364</v>
      </c>
      <c r="D44" s="4">
        <f t="shared" si="0"/>
        <v>0</v>
      </c>
      <c r="F44">
        <f>'Raw Data'!A38</f>
        <v>34</v>
      </c>
      <c r="G44">
        <f>'Raw Data'!B38</f>
        <v>0</v>
      </c>
      <c r="H44" s="4">
        <f t="shared" si="2"/>
        <v>929.9374347519449</v>
      </c>
    </row>
    <row r="45" spans="1:8" ht="12.75">
      <c r="A45">
        <f>'Raw Data'!A39</f>
        <v>35</v>
      </c>
      <c r="B45">
        <f>'Raw Data'!B39</f>
        <v>1</v>
      </c>
      <c r="C45" s="3">
        <f t="shared" si="1"/>
        <v>0.00021145520554491365</v>
      </c>
      <c r="D45" s="4">
        <f t="shared" si="0"/>
        <v>-8.461497376023365</v>
      </c>
      <c r="F45">
        <f>'Raw Data'!A39</f>
        <v>35</v>
      </c>
      <c r="G45">
        <f>'Raw Data'!B39</f>
        <v>1</v>
      </c>
      <c r="H45" s="4">
        <f t="shared" si="2"/>
        <v>991.9271858500415</v>
      </c>
    </row>
    <row r="46" spans="1:8" ht="12.75">
      <c r="A46">
        <f>'Raw Data'!A40</f>
        <v>36</v>
      </c>
      <c r="B46">
        <f>'Raw Data'!B40</f>
        <v>1</v>
      </c>
      <c r="C46" s="3">
        <f t="shared" si="1"/>
        <v>0.00017894206304743852</v>
      </c>
      <c r="D46" s="4">
        <f t="shared" si="0"/>
        <v>-8.628448474642042</v>
      </c>
      <c r="F46">
        <f>'Raw Data'!A40</f>
        <v>36</v>
      </c>
      <c r="G46">
        <f>'Raw Data'!B40</f>
        <v>1</v>
      </c>
      <c r="H46" s="4">
        <f t="shared" si="2"/>
        <v>1055.916936948138</v>
      </c>
    </row>
    <row r="47" spans="1:8" ht="12.75">
      <c r="A47">
        <f>'Raw Data'!A41</f>
        <v>37</v>
      </c>
      <c r="B47">
        <f>'Raw Data'!B41</f>
        <v>0</v>
      </c>
      <c r="C47" s="3">
        <f t="shared" si="1"/>
        <v>0.00015147529673377534</v>
      </c>
      <c r="D47" s="4">
        <f t="shared" si="0"/>
        <v>0</v>
      </c>
      <c r="F47">
        <f>'Raw Data'!A41</f>
        <v>37</v>
      </c>
      <c r="G47">
        <f>'Raw Data'!B41</f>
        <v>0</v>
      </c>
      <c r="H47" s="4">
        <f t="shared" si="2"/>
        <v>1121.9066880462349</v>
      </c>
    </row>
    <row r="48" spans="1:8" ht="12.75">
      <c r="A48">
        <f>'Raw Data'!A42</f>
        <v>38</v>
      </c>
      <c r="B48">
        <f>'Raw Data'!B42</f>
        <v>0</v>
      </c>
      <c r="C48" s="3">
        <f t="shared" si="1"/>
        <v>0.00012826239229384026</v>
      </c>
      <c r="D48" s="4">
        <f t="shared" si="0"/>
        <v>0</v>
      </c>
      <c r="F48">
        <f>'Raw Data'!A42</f>
        <v>38</v>
      </c>
      <c r="G48">
        <f>'Raw Data'!B42</f>
        <v>0</v>
      </c>
      <c r="H48" s="4">
        <f t="shared" si="2"/>
        <v>1189.8964391443315</v>
      </c>
    </row>
    <row r="49" spans="1:8" ht="12.75">
      <c r="A49">
        <f>'Raw Data'!A43</f>
        <v>39</v>
      </c>
      <c r="B49">
        <f>'Raw Data'!B43</f>
        <v>1</v>
      </c>
      <c r="C49" s="3">
        <f t="shared" si="1"/>
        <v>0.0001086371603689278</v>
      </c>
      <c r="D49" s="4">
        <f t="shared" si="0"/>
        <v>-9.127497032484005</v>
      </c>
      <c r="F49">
        <f>'Raw Data'!A43</f>
        <v>39</v>
      </c>
      <c r="G49">
        <f>'Raw Data'!B43</f>
        <v>1</v>
      </c>
      <c r="H49" s="4">
        <f t="shared" si="2"/>
        <v>1259.886190242428</v>
      </c>
    </row>
    <row r="50" spans="1:8" ht="12.75">
      <c r="A50">
        <f>'Raw Data'!A44</f>
        <v>40</v>
      </c>
      <c r="B50">
        <f>'Raw Data'!B44</f>
        <v>1</v>
      </c>
      <c r="C50" s="3">
        <f t="shared" si="1"/>
        <v>9.203921607560933E-05</v>
      </c>
      <c r="D50" s="4">
        <f t="shared" si="0"/>
        <v>-9.293295810047534</v>
      </c>
      <c r="F50">
        <f>'Raw Data'!A44</f>
        <v>40</v>
      </c>
      <c r="G50">
        <f>'Raw Data'!B44</f>
        <v>1</v>
      </c>
      <c r="H50" s="4">
        <f t="shared" si="2"/>
        <v>1331.8759413405246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G.S. Hardie</dc:creator>
  <cp:keywords/>
  <dc:description/>
  <cp:lastModifiedBy>bhardie</cp:lastModifiedBy>
  <cp:lastPrinted>2001-03-08T19:21:37Z</cp:lastPrinted>
  <dcterms:created xsi:type="dcterms:W3CDTF">2000-10-29T16:10:02Z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